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59F3C22A-E46D-43E1-944D-BBF69886A443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ΥΠΟΛΟΓΙΣΜΟΣ " sheetId="1" r:id="rId1"/>
    <sheet name="ΠΙΝΑΚΕΣ " sheetId="4" state="hidden" r:id="rId2"/>
  </sheets>
  <definedNames>
    <definedName name="_xlnm.Print_Area" localSheetId="0">'ΥΠΟΛΟΓΙΣΜΟΣ 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N9" i="1"/>
  <c r="O9" i="1"/>
  <c r="P9" i="1" s="1"/>
  <c r="Q9" i="1" s="1"/>
  <c r="M10" i="1"/>
  <c r="N10" i="1"/>
  <c r="O10" i="1"/>
  <c r="P10" i="1" s="1"/>
  <c r="Q10" i="1" s="1"/>
  <c r="M11" i="1"/>
  <c r="N11" i="1"/>
  <c r="O11" i="1"/>
  <c r="P11" i="1" s="1"/>
  <c r="M12" i="1"/>
  <c r="N12" i="1"/>
  <c r="O12" i="1"/>
  <c r="P12" i="1"/>
  <c r="Q12" i="1" s="1"/>
  <c r="M13" i="1"/>
  <c r="N13" i="1"/>
  <c r="O13" i="1"/>
  <c r="P13" i="1" s="1"/>
  <c r="Q13" i="1" s="1"/>
  <c r="M14" i="1"/>
  <c r="N14" i="1"/>
  <c r="O14" i="1"/>
  <c r="P14" i="1" s="1"/>
  <c r="Q14" i="1" s="1"/>
  <c r="N15" i="1"/>
  <c r="O15" i="1"/>
  <c r="P15" i="1" s="1"/>
  <c r="M16" i="1"/>
  <c r="N16" i="1"/>
  <c r="O16" i="1"/>
  <c r="P16" i="1" s="1"/>
  <c r="Q16" i="1" s="1"/>
  <c r="B15" i="4"/>
  <c r="C15" i="4" s="1"/>
  <c r="B16" i="4"/>
  <c r="B17" i="4"/>
  <c r="B18" i="4"/>
  <c r="B19" i="4"/>
  <c r="B20" i="4"/>
  <c r="B21" i="4"/>
  <c r="B22" i="4"/>
  <c r="B23" i="4"/>
  <c r="B14" i="4"/>
  <c r="I20" i="4"/>
  <c r="G10" i="4"/>
  <c r="G9" i="4"/>
  <c r="G8" i="4"/>
  <c r="G7" i="4"/>
  <c r="H7" i="4" s="1"/>
  <c r="G6" i="4"/>
  <c r="Q11" i="1" l="1"/>
  <c r="H8" i="4"/>
  <c r="H9" i="4" s="1"/>
  <c r="H10" i="4" s="1"/>
  <c r="O8" i="1"/>
  <c r="O7" i="1"/>
  <c r="M8" i="1" l="1"/>
  <c r="D26" i="1"/>
  <c r="F6" i="4"/>
  <c r="C14" i="4"/>
  <c r="M7" i="1" s="1"/>
  <c r="C18" i="4" l="1"/>
  <c r="C22" i="4"/>
  <c r="M15" i="1" s="1"/>
  <c r="Q15" i="1" s="1"/>
  <c r="C16" i="4"/>
  <c r="C20" i="4"/>
  <c r="C17" i="4"/>
  <c r="C23" i="4"/>
  <c r="C19" i="4"/>
  <c r="C21" i="4"/>
  <c r="D25" i="1"/>
  <c r="D24" i="1"/>
  <c r="D23" i="1"/>
  <c r="D22" i="1"/>
  <c r="D21" i="1"/>
  <c r="D27" i="1" l="1"/>
  <c r="N8" i="1"/>
  <c r="P7" i="1" l="1"/>
  <c r="P8" i="1"/>
  <c r="Q8" i="1" s="1"/>
  <c r="N7" i="1" l="1"/>
  <c r="Q7" i="1" s="1"/>
  <c r="Q17" i="1" s="1"/>
</calcChain>
</file>

<file path=xl/sharedStrings.xml><?xml version="1.0" encoding="utf-8"?>
<sst xmlns="http://schemas.openxmlformats.org/spreadsheetml/2006/main" count="53" uniqueCount="39">
  <si>
    <t>Πινακίδα ΙΧ</t>
  </si>
  <si>
    <t>Αριθμός Πλαισίου</t>
  </si>
  <si>
    <t>Μάρκα</t>
  </si>
  <si>
    <t>Οδηγός</t>
  </si>
  <si>
    <t>Ιδιότητα Οδηγού</t>
  </si>
  <si>
    <t>Ημ/νια 1ης Κυκλοφορίας</t>
  </si>
  <si>
    <t>α/α</t>
  </si>
  <si>
    <r>
      <t>ΛΤΠΦ</t>
    </r>
    <r>
      <rPr>
        <sz val="6"/>
        <color theme="1"/>
        <rFont val="Calibri"/>
        <family val="2"/>
        <charset val="161"/>
        <scheme val="minor"/>
      </rPr>
      <t xml:space="preserve">
(Λιανική Τιμή προ Φόρων απο βεβαιωση)</t>
    </r>
  </si>
  <si>
    <t>Ημ/νία Λήξης  μίσθωσης</t>
  </si>
  <si>
    <r>
      <t xml:space="preserve">Ημ/νία Απόκτησης ή </t>
    </r>
    <r>
      <rPr>
        <sz val="11"/>
        <color rgb="FFFF0000"/>
        <rFont val="Calibri"/>
        <family val="2"/>
        <charset val="161"/>
        <scheme val="minor"/>
      </rPr>
      <t>μίσθωσης</t>
    </r>
  </si>
  <si>
    <t>Ημερομηνία Τιμολόγησης</t>
  </si>
  <si>
    <t>Παροχή σε Είδος</t>
  </si>
  <si>
    <t>Συντελεστής υπολογισμού ΛΤΠΦ</t>
  </si>
  <si>
    <t>Από</t>
  </si>
  <si>
    <t>Έως</t>
  </si>
  <si>
    <t>Συντελεστής</t>
  </si>
  <si>
    <t>Μείωση Αξίας (παλαιότητα)</t>
  </si>
  <si>
    <t>Ο   Προιστάμενος   Λογιστηρίου</t>
  </si>
  <si>
    <t>Παλαιότητα</t>
  </si>
  <si>
    <t>Μείωση Αξίας</t>
  </si>
  <si>
    <t>Ο ΔΗΛΩΝ</t>
  </si>
  <si>
    <t>Λίστα Ιδιόκτητων ή Μισθωμένων Οχημάτων για υπολογισμό Παροχής σε Είδος
 (Αρθ.13 Ν.4172/2013)</t>
  </si>
  <si>
    <t>Επωνυμία Επιχείρησης</t>
  </si>
  <si>
    <t>ΑΦΜ - Δ.Ο.Υ.</t>
  </si>
  <si>
    <t>Μήνες Χρήσης 2020</t>
  </si>
  <si>
    <t>Αξία  Υπολογισμού</t>
  </si>
  <si>
    <t>ΛΤΠΦ</t>
  </si>
  <si>
    <t xml:space="preserve">ΥΠΟΛΟΓΙΣΜΟΣ </t>
  </si>
  <si>
    <t>Ηλεκτρικά</t>
  </si>
  <si>
    <t>ΝΑΙ</t>
  </si>
  <si>
    <t xml:space="preserve">Δραστηριότητα </t>
  </si>
  <si>
    <t>ΧΧΧΧΧΧΧΧΧΧ</t>
  </si>
  <si>
    <t>ΧΧΧΧΧΧ</t>
  </si>
  <si>
    <t>ΧΧΧΧ</t>
  </si>
  <si>
    <t>ΧΧΧ</t>
  </si>
  <si>
    <t>ΧΧΧΧΧΧΧΧ</t>
  </si>
  <si>
    <t xml:space="preserve">Δ. ΣΥΜΒΟΥΛΟΣ </t>
  </si>
  <si>
    <t xml:space="preserve">ΜΕΛΟΣ ΔΣ </t>
  </si>
  <si>
    <t>ΟΧΙ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</si>
</sst>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F9F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7" fillId="2" borderId="13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4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3" fontId="12" fillId="5" borderId="5" xfId="0" applyNumberFormat="1" applyFont="1" applyFill="1" applyBorder="1" applyAlignment="1" applyProtection="1">
      <alignment horizontal="center" vertical="center"/>
      <protection locked="0"/>
    </xf>
    <xf numFmtId="3" fontId="12" fillId="5" borderId="6" xfId="0" applyNumberFormat="1" applyFont="1" applyFill="1" applyBorder="1" applyAlignment="1" applyProtection="1">
      <alignment horizontal="center" vertical="center"/>
      <protection locked="0"/>
    </xf>
    <xf numFmtId="3" fontId="12" fillId="5" borderId="9" xfId="0" applyNumberFormat="1" applyFont="1" applyFill="1" applyBorder="1" applyAlignment="1" applyProtection="1">
      <alignment horizontal="center" vertical="center"/>
      <protection locked="0"/>
    </xf>
    <xf numFmtId="3" fontId="12" fillId="5" borderId="10" xfId="0" applyNumberFormat="1" applyFont="1" applyFill="1" applyBorder="1" applyAlignment="1" applyProtection="1">
      <alignment horizontal="center" vertical="center"/>
      <protection locked="0"/>
    </xf>
    <xf numFmtId="9" fontId="12" fillId="5" borderId="6" xfId="0" applyNumberFormat="1" applyFont="1" applyFill="1" applyBorder="1" applyAlignment="1" applyProtection="1">
      <alignment horizontal="center" vertical="center"/>
      <protection locked="0"/>
    </xf>
    <xf numFmtId="9" fontId="12" fillId="5" borderId="10" xfId="0" applyNumberFormat="1" applyFont="1" applyFill="1" applyBorder="1" applyAlignment="1" applyProtection="1">
      <alignment horizontal="center" vertical="center"/>
      <protection locked="0"/>
    </xf>
    <xf numFmtId="4" fontId="8" fillId="5" borderId="8" xfId="0" applyNumberFormat="1" applyFont="1" applyFill="1" applyBorder="1" applyAlignment="1" applyProtection="1">
      <alignment vertical="center" wrapText="1"/>
      <protection locked="0"/>
    </xf>
    <xf numFmtId="4" fontId="12" fillId="5" borderId="8" xfId="0" applyNumberFormat="1" applyFont="1" applyFill="1" applyBorder="1" applyAlignment="1" applyProtection="1">
      <alignment vertical="center"/>
      <protection locked="0"/>
    </xf>
    <xf numFmtId="4" fontId="12" fillId="5" borderId="12" xfId="0" applyNumberFormat="1" applyFont="1" applyFill="1" applyBorder="1" applyAlignment="1" applyProtection="1">
      <alignment vertical="center"/>
      <protection locked="0"/>
    </xf>
    <xf numFmtId="3" fontId="12" fillId="5" borderId="28" xfId="0" applyNumberFormat="1" applyFont="1" applyFill="1" applyBorder="1" applyAlignment="1" applyProtection="1">
      <alignment horizontal="center" vertical="center"/>
      <protection locked="0"/>
    </xf>
    <xf numFmtId="3" fontId="12" fillId="5" borderId="29" xfId="0" applyNumberFormat="1" applyFont="1" applyFill="1" applyBorder="1" applyAlignment="1" applyProtection="1">
      <alignment horizontal="center" vertical="center"/>
      <protection locked="0"/>
    </xf>
    <xf numFmtId="9" fontId="12" fillId="5" borderId="29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/>
    <xf numFmtId="4" fontId="0" fillId="0" borderId="0" xfId="0" applyNumberFormat="1"/>
    <xf numFmtId="0" fontId="2" fillId="2" borderId="3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14" fontId="6" fillId="2" borderId="32" xfId="0" applyNumberFormat="1" applyFont="1" applyFill="1" applyBorder="1" applyAlignment="1" applyProtection="1">
      <alignment horizontal="center" vertical="center"/>
      <protection locked="0"/>
    </xf>
    <xf numFmtId="14" fontId="6" fillId="9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26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13" fillId="4" borderId="25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3" xfId="0" applyFont="1" applyFill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6" fillId="9" borderId="0" xfId="0" applyNumberFormat="1" applyFont="1" applyFill="1" applyBorder="1" applyAlignment="1" applyProtection="1">
      <alignment horizontal="center" vertical="center"/>
      <protection locked="0"/>
    </xf>
    <xf numFmtId="14" fontId="6" fillId="2" borderId="33" xfId="0" applyNumberFormat="1" applyFont="1" applyFill="1" applyBorder="1" applyAlignment="1" applyProtection="1">
      <alignment horizontal="center" vertical="center"/>
      <protection locked="0"/>
    </xf>
    <xf numFmtId="14" fontId="6" fillId="9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14" fontId="6" fillId="2" borderId="34" xfId="0" applyNumberFormat="1" applyFont="1" applyFill="1" applyBorder="1" applyAlignment="1" applyProtection="1">
      <alignment horizontal="center" vertical="center"/>
      <protection locked="0"/>
    </xf>
    <xf numFmtId="14" fontId="6" fillId="9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8" fontId="12" fillId="10" borderId="31" xfId="0" applyNumberFormat="1" applyFont="1" applyFill="1" applyBorder="1" applyAlignment="1" applyProtection="1">
      <alignment horizontal="center" vertical="center"/>
      <protection locked="0"/>
    </xf>
    <xf numFmtId="8" fontId="12" fillId="10" borderId="3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12" fillId="12" borderId="0" xfId="0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8" fontId="12" fillId="10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8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13" borderId="31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horizontal="center" vertical="center"/>
      <protection locked="0"/>
    </xf>
    <xf numFmtId="0" fontId="2" fillId="13" borderId="33" xfId="0" applyFont="1" applyFill="1" applyBorder="1" applyAlignment="1" applyProtection="1">
      <alignment horizontal="center" vertical="center"/>
      <protection locked="0"/>
    </xf>
    <xf numFmtId="0" fontId="2" fillId="13" borderId="3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11" borderId="0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8" fontId="6" fillId="2" borderId="31" xfId="0" applyNumberFormat="1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/>
    </xf>
    <xf numFmtId="4" fontId="6" fillId="11" borderId="31" xfId="0" applyNumberFormat="1" applyFont="1" applyFill="1" applyBorder="1" applyAlignment="1" applyProtection="1">
      <alignment horizontal="center" vertical="center"/>
    </xf>
    <xf numFmtId="9" fontId="6" fillId="11" borderId="31" xfId="0" applyNumberFormat="1" applyFont="1" applyFill="1" applyBorder="1" applyAlignment="1" applyProtection="1">
      <alignment horizontal="center" vertical="center"/>
    </xf>
    <xf numFmtId="4" fontId="8" fillId="3" borderId="36" xfId="0" applyNumberFormat="1" applyFont="1" applyFill="1" applyBorder="1" applyAlignment="1" applyProtection="1">
      <alignment horizontal="center" vertical="center"/>
    </xf>
    <xf numFmtId="8" fontId="6" fillId="2" borderId="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4" fontId="6" fillId="11" borderId="0" xfId="0" applyNumberFormat="1" applyFont="1" applyFill="1" applyBorder="1" applyAlignment="1" applyProtection="1">
      <alignment horizontal="center" vertical="center"/>
    </xf>
    <xf numFmtId="9" fontId="6" fillId="11" borderId="0" xfId="0" applyNumberFormat="1" applyFont="1" applyFill="1" applyBorder="1" applyAlignment="1" applyProtection="1">
      <alignment horizontal="center" vertical="center"/>
    </xf>
    <xf numFmtId="4" fontId="8" fillId="3" borderId="14" xfId="0" applyNumberFormat="1" applyFont="1" applyFill="1" applyBorder="1" applyAlignment="1" applyProtection="1">
      <alignment horizontal="center" vertical="center"/>
    </xf>
    <xf numFmtId="8" fontId="6" fillId="2" borderId="32" xfId="0" applyNumberFormat="1" applyFont="1" applyFill="1" applyBorder="1" applyAlignment="1" applyProtection="1">
      <alignment horizontal="center" vertical="center"/>
    </xf>
    <xf numFmtId="3" fontId="6" fillId="2" borderId="32" xfId="0" applyNumberFormat="1" applyFont="1" applyFill="1" applyBorder="1" applyAlignment="1" applyProtection="1">
      <alignment horizontal="center" vertical="center"/>
    </xf>
    <xf numFmtId="4" fontId="6" fillId="11" borderId="32" xfId="0" applyNumberFormat="1" applyFont="1" applyFill="1" applyBorder="1" applyAlignment="1" applyProtection="1">
      <alignment horizontal="center" vertical="center"/>
    </xf>
    <xf numFmtId="9" fontId="6" fillId="11" borderId="32" xfId="0" applyNumberFormat="1" applyFont="1" applyFill="1" applyBorder="1" applyAlignment="1" applyProtection="1">
      <alignment horizontal="center" vertical="center"/>
    </xf>
    <xf numFmtId="4" fontId="8" fillId="3" borderId="38" xfId="0" applyNumberFormat="1" applyFont="1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</xf>
    <xf numFmtId="9" fontId="6" fillId="2" borderId="0" xfId="0" applyNumberFormat="1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2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4" fontId="8" fillId="5" borderId="8" xfId="0" applyNumberFormat="1" applyFont="1" applyFill="1" applyBorder="1" applyAlignment="1" applyProtection="1">
      <alignment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8" fillId="6" borderId="8" xfId="0" applyFont="1" applyFill="1" applyBorder="1" applyAlignment="1" applyProtection="1">
      <alignment horizontal="center" vertical="center" wrapText="1"/>
    </xf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6" xfId="0" applyNumberFormat="1" applyFont="1" applyFill="1" applyBorder="1" applyAlignment="1" applyProtection="1">
      <alignment horizontal="center" vertical="center"/>
    </xf>
    <xf numFmtId="9" fontId="12" fillId="5" borderId="6" xfId="0" applyNumberFormat="1" applyFont="1" applyFill="1" applyBorder="1" applyAlignment="1" applyProtection="1">
      <alignment horizontal="center" vertical="center"/>
    </xf>
    <xf numFmtId="4" fontId="12" fillId="5" borderId="8" xfId="0" applyNumberFormat="1" applyFont="1" applyFill="1" applyBorder="1" applyAlignment="1" applyProtection="1">
      <alignment vertical="center"/>
    </xf>
    <xf numFmtId="0" fontId="12" fillId="6" borderId="5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center" vertical="center"/>
    </xf>
    <xf numFmtId="9" fontId="12" fillId="6" borderId="7" xfId="0" applyNumberFormat="1" applyFont="1" applyFill="1" applyBorder="1" applyAlignment="1" applyProtection="1">
      <alignment horizontal="center" vertical="center"/>
    </xf>
    <xf numFmtId="9" fontId="12" fillId="6" borderId="8" xfId="0" applyNumberFormat="1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/>
    </xf>
    <xf numFmtId="9" fontId="12" fillId="6" borderId="11" xfId="0" applyNumberFormat="1" applyFont="1" applyFill="1" applyBorder="1" applyAlignment="1" applyProtection="1">
      <alignment horizontal="center" vertical="center"/>
    </xf>
    <xf numFmtId="9" fontId="12" fillId="6" borderId="12" xfId="0" applyNumberFormat="1" applyFont="1" applyFill="1" applyBorder="1" applyAlignment="1" applyProtection="1">
      <alignment horizontal="center" vertical="center"/>
    </xf>
    <xf numFmtId="3" fontId="12" fillId="5" borderId="28" xfId="0" applyNumberFormat="1" applyFont="1" applyFill="1" applyBorder="1" applyAlignment="1" applyProtection="1">
      <alignment horizontal="center" vertical="center"/>
    </xf>
    <xf numFmtId="3" fontId="12" fillId="5" borderId="29" xfId="0" applyNumberFormat="1" applyFont="1" applyFill="1" applyBorder="1" applyAlignment="1" applyProtection="1">
      <alignment horizontal="center" vertical="center"/>
    </xf>
    <xf numFmtId="9" fontId="12" fillId="5" borderId="29" xfId="0" applyNumberFormat="1" applyFont="1" applyFill="1" applyBorder="1" applyAlignment="1" applyProtection="1">
      <alignment horizontal="center" vertical="center"/>
    </xf>
    <xf numFmtId="4" fontId="12" fillId="5" borderId="30" xfId="0" applyNumberFormat="1" applyFont="1" applyFill="1" applyBorder="1" applyAlignment="1" applyProtection="1">
      <alignment vertical="center"/>
    </xf>
    <xf numFmtId="0" fontId="12" fillId="6" borderId="19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9" fontId="12" fillId="6" borderId="20" xfId="0" applyNumberFormat="1" applyFont="1" applyFill="1" applyBorder="1" applyAlignment="1" applyProtection="1">
      <alignment horizontal="center" vertical="center"/>
    </xf>
    <xf numFmtId="9" fontId="12" fillId="6" borderId="21" xfId="0" applyNumberFormat="1" applyFont="1" applyFill="1" applyBorder="1" applyAlignment="1" applyProtection="1">
      <alignment horizontal="center" vertical="center"/>
    </xf>
    <xf numFmtId="3" fontId="12" fillId="5" borderId="9" xfId="0" applyNumberFormat="1" applyFont="1" applyFill="1" applyBorder="1" applyAlignment="1" applyProtection="1">
      <alignment horizontal="center" vertical="center"/>
    </xf>
    <xf numFmtId="3" fontId="12" fillId="5" borderId="10" xfId="0" applyNumberFormat="1" applyFont="1" applyFill="1" applyBorder="1" applyAlignment="1" applyProtection="1">
      <alignment horizontal="center" vertical="center"/>
    </xf>
    <xf numFmtId="9" fontId="12" fillId="5" borderId="10" xfId="0" applyNumberFormat="1" applyFont="1" applyFill="1" applyBorder="1" applyAlignment="1" applyProtection="1">
      <alignment horizontal="center" vertical="center"/>
    </xf>
    <xf numFmtId="4" fontId="12" fillId="5" borderId="12" xfId="0" applyNumberFormat="1" applyFont="1" applyFill="1" applyBorder="1" applyAlignment="1" applyProtection="1">
      <alignment vertical="center"/>
    </xf>
    <xf numFmtId="0" fontId="12" fillId="0" borderId="15" xfId="0" applyFont="1" applyBorder="1" applyAlignment="1" applyProtection="1">
      <alignment horizontal="center" vertical="top"/>
    </xf>
    <xf numFmtId="0" fontId="12" fillId="0" borderId="16" xfId="0" applyFont="1" applyBorder="1" applyAlignment="1" applyProtection="1">
      <alignment horizontal="center" vertical="top"/>
    </xf>
    <xf numFmtId="0" fontId="12" fillId="0" borderId="17" xfId="0" applyFont="1" applyBorder="1" applyAlignment="1" applyProtection="1">
      <alignment horizontal="center" vertical="top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19"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161"/>
        <scheme val="minor"/>
      </font>
      <numFmt numFmtId="4" formatCode="#,##0.00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4" formatCode="#,##0.0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1"/>
        <scheme val="minor"/>
      </font>
      <numFmt numFmtId="12" formatCode="#,##0.00\ &quot;€&quot;;[Red]\-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161"/>
        <scheme val="minor"/>
      </font>
      <numFmt numFmtId="12" formatCode="#,##0.00\ &quot;€&quot;;[Red]\-#,##0.00\ &quot;€&quot;"/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-logistiki.g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157156</xdr:colOff>
      <xdr:row>18</xdr:row>
      <xdr:rowOff>76199</xdr:rowOff>
    </xdr:from>
    <xdr:to>
      <xdr:col>16</xdr:col>
      <xdr:colOff>618854</xdr:colOff>
      <xdr:row>35</xdr:row>
      <xdr:rowOff>152399</xdr:rowOff>
    </xdr:to>
    <xdr:pic>
      <xdr:nvPicPr>
        <xdr:cNvPr id="11" name="Εικόνα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7A6B0-E7D3-43DC-8350-95D4AD8EF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3806" y="4562474"/>
          <a:ext cx="4627298" cy="31337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Q17" totalsRowShown="0" headerRowDxfId="18" dataDxfId="17">
  <autoFilter ref="A6:Q17" xr:uid="{00000000-0009-0000-0100-000001000000}"/>
  <sortState xmlns:xlrd2="http://schemas.microsoft.com/office/spreadsheetml/2017/richdata2" ref="A7:Q17">
    <sortCondition ref="H6:H17"/>
  </sortState>
  <tableColumns count="17">
    <tableColumn id="1" xr3:uid="{00000000-0010-0000-0000-000001000000}" name="α/α" dataDxfId="16"/>
    <tableColumn id="2" xr3:uid="{00000000-0010-0000-0000-000002000000}" name="Πινακίδα ΙΧ" dataDxfId="15"/>
    <tableColumn id="3" xr3:uid="{00000000-0010-0000-0000-000003000000}" name="Αριθμός Πλαισίου" dataDxfId="14"/>
    <tableColumn id="4" xr3:uid="{00000000-0010-0000-0000-000004000000}" name="Μάρκα" dataDxfId="13"/>
    <tableColumn id="5" xr3:uid="{00000000-0010-0000-0000-000005000000}" name="Ηλεκτρικά" dataDxfId="12"/>
    <tableColumn id="13" xr3:uid="{00000000-0010-0000-0000-00000D000000}" name="Ημερομηνία Τιμολόγησης" dataDxfId="11"/>
    <tableColumn id="6" xr3:uid="{00000000-0010-0000-0000-000006000000}" name="Ημ/νια 1ης Κυκλοφορίας" dataDxfId="10"/>
    <tableColumn id="10" xr3:uid="{00000000-0010-0000-0000-00000A000000}" name="Ημ/νία Απόκτησης ή μίσθωσης" dataDxfId="9"/>
    <tableColumn id="12" xr3:uid="{00000000-0010-0000-0000-00000C000000}" name="Ημ/νία Λήξης  μίσθωσης" dataDxfId="8"/>
    <tableColumn id="7" xr3:uid="{00000000-0010-0000-0000-000007000000}" name="Οδηγός" dataDxfId="7"/>
    <tableColumn id="8" xr3:uid="{00000000-0010-0000-0000-000008000000}" name="Ιδιότητα Οδηγού" dataDxfId="6"/>
    <tableColumn id="9" xr3:uid="{00000000-0010-0000-0000-000009000000}" name="ΛΤΠΦ_x000a_(Λιανική Τιμή προ Φόρων απο βεβαιωση)" dataDxfId="5"/>
    <tableColumn id="18" xr3:uid="{2C365C0D-C8F6-4ECD-B4D9-F03CF5D19BC0}" name="Αξία  Υπολογισμού" dataDxfId="4">
      <calculatedColumnFormula>+'ΠΙΝΑΚΕΣ '!C14</calculatedColumnFormula>
    </tableColumn>
    <tableColumn id="14" xr3:uid="{00000000-0010-0000-0000-00000E000000}" name="Μήνες Χρήσης 2020" dataDxfId="3">
      <calculatedColumnFormula>ROUND(((Table1[[#This Row],[Ημ/νία Λήξης  μίσθωσης]]-Table1[[#This Row],[Ημ/νία Απόκτησης ή μίσθωσης]])/30),0)</calculatedColumnFormula>
    </tableColumn>
    <tableColumn id="15" xr3:uid="{00000000-0010-0000-0000-00000F000000}" name="Παλαιότητα" dataDxfId="2">
      <calculatedColumnFormula>($Q$3-Table1[[#This Row],[Ημ/νια 1ης Κυκλοφορίας]])/365</calculatedColumnFormula>
    </tableColumn>
    <tableColumn id="16" xr3:uid="{00000000-0010-0000-0000-000010000000}" name="Μείωση Αξίας" dataDxfId="1">
      <calculatedColumnFormula>VLOOKUP(Table1[[#This Row],[Παλαιότητα]],$E$21:$H$24,3,TRUE)</calculatedColumnFormula>
    </tableColumn>
    <tableColumn id="11" xr3:uid="{00000000-0010-0000-0000-00000B000000}" name="Παροχή σε Είδος" dataDxfId="0">
      <calculatedColumnFormula>((Table1[[#This Row],[ΛΤΠΦ
(Λιανική Τιμή προ Φόρων απο βεβαιωση)]]*#REF!)-(Table1[[#This Row],[ΛΤΠΦ
(Λιανική Τιμή προ Φόρων απο βεβαιωση)]]*#REF!)*Table1[[#This Row],[Μείωση Αξίας]])*(Table1[[#This Row],[Μήνες Χρήσης 2020]]/12)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="90" zoomScaleNormal="90" workbookViewId="0">
      <selection activeCell="G29" sqref="G29"/>
    </sheetView>
  </sheetViews>
  <sheetFormatPr defaultColWidth="11.85546875" defaultRowHeight="15" x14ac:dyDescent="0.25"/>
  <cols>
    <col min="1" max="1" width="11" style="4" customWidth="1"/>
    <col min="2" max="2" width="10.7109375" style="4" customWidth="1"/>
    <col min="3" max="3" width="20.140625" style="4" customWidth="1"/>
    <col min="4" max="4" width="12.140625" style="4" bestFit="1" customWidth="1"/>
    <col min="5" max="5" width="12.42578125" style="4" bestFit="1" customWidth="1"/>
    <col min="6" max="6" width="13.85546875" style="4" customWidth="1"/>
    <col min="7" max="9" width="13.5703125" style="4" customWidth="1"/>
    <col min="10" max="10" width="24.28515625" style="4" customWidth="1"/>
    <col min="11" max="11" width="23.85546875" style="4" customWidth="1"/>
    <col min="12" max="12" width="13.85546875" style="4" customWidth="1"/>
    <col min="13" max="13" width="13.140625" style="4" customWidth="1"/>
    <col min="14" max="14" width="11.85546875" style="4"/>
    <col min="15" max="15" width="12.85546875" style="4" customWidth="1"/>
    <col min="16" max="16" width="10.85546875" style="4" customWidth="1"/>
    <col min="17" max="17" width="14.7109375" style="4" customWidth="1"/>
    <col min="18" max="16384" width="11.85546875" style="4"/>
  </cols>
  <sheetData>
    <row r="1" spans="1:17" ht="36.75" customHeight="1" thickTop="1" x14ac:dyDescent="0.25">
      <c r="A1" s="37" t="s">
        <v>22</v>
      </c>
      <c r="B1" s="38"/>
      <c r="C1" s="38"/>
      <c r="D1" s="39" t="s">
        <v>31</v>
      </c>
      <c r="E1" s="39"/>
      <c r="F1" s="39"/>
      <c r="G1" s="39"/>
      <c r="H1" s="39"/>
      <c r="I1" s="39"/>
      <c r="J1" s="39"/>
      <c r="K1" s="39"/>
      <c r="L1" s="2"/>
      <c r="M1" s="2"/>
      <c r="N1" s="2"/>
      <c r="O1" s="2"/>
      <c r="P1" s="2"/>
      <c r="Q1" s="3"/>
    </row>
    <row r="2" spans="1:17" ht="27" customHeight="1" thickBot="1" x14ac:dyDescent="0.3">
      <c r="A2" s="40" t="s">
        <v>30</v>
      </c>
      <c r="B2" s="41"/>
      <c r="C2" s="42"/>
      <c r="D2" s="56" t="s">
        <v>31</v>
      </c>
      <c r="E2" s="57"/>
      <c r="F2" s="57"/>
      <c r="G2" s="57"/>
      <c r="H2" s="57"/>
      <c r="I2" s="57"/>
      <c r="J2" s="57"/>
      <c r="K2" s="58"/>
      <c r="L2" s="65"/>
      <c r="M2" s="65"/>
      <c r="N2" s="65"/>
      <c r="O2" s="65"/>
      <c r="P2" s="65"/>
      <c r="Q2" s="5"/>
    </row>
    <row r="3" spans="1:17" ht="28.5" customHeight="1" thickTop="1" thickBot="1" x14ac:dyDescent="0.3">
      <c r="A3" s="40" t="s">
        <v>23</v>
      </c>
      <c r="B3" s="41"/>
      <c r="C3" s="42"/>
      <c r="D3" s="43" t="s">
        <v>31</v>
      </c>
      <c r="E3" s="43"/>
      <c r="F3" s="43"/>
      <c r="G3" s="43"/>
      <c r="H3" s="43"/>
      <c r="I3" s="43" t="s">
        <v>32</v>
      </c>
      <c r="J3" s="43"/>
      <c r="K3" s="43"/>
      <c r="L3" s="65"/>
      <c r="M3" s="65"/>
      <c r="N3" s="65"/>
      <c r="O3" s="65"/>
      <c r="P3" s="65"/>
      <c r="Q3" s="14">
        <v>44926</v>
      </c>
    </row>
    <row r="4" spans="1:17" ht="36.75" customHeight="1" thickTop="1" x14ac:dyDescent="0.25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ht="4.5" customHeight="1" x14ac:dyDescent="0.25">
      <c r="A5" s="6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5"/>
    </row>
    <row r="6" spans="1:17" ht="55.5" customHeight="1" thickBot="1" x14ac:dyDescent="0.3">
      <c r="A6" s="7" t="s">
        <v>6</v>
      </c>
      <c r="B6" s="66" t="s">
        <v>0</v>
      </c>
      <c r="C6" s="66" t="s">
        <v>1</v>
      </c>
      <c r="D6" s="66" t="s">
        <v>2</v>
      </c>
      <c r="E6" s="67" t="s">
        <v>28</v>
      </c>
      <c r="F6" s="66" t="s">
        <v>10</v>
      </c>
      <c r="G6" s="66" t="s">
        <v>5</v>
      </c>
      <c r="H6" s="66" t="s">
        <v>9</v>
      </c>
      <c r="I6" s="66" t="s">
        <v>8</v>
      </c>
      <c r="J6" s="66" t="s">
        <v>3</v>
      </c>
      <c r="K6" s="66" t="s">
        <v>4</v>
      </c>
      <c r="L6" s="68" t="s">
        <v>7</v>
      </c>
      <c r="M6" s="83" t="s">
        <v>25</v>
      </c>
      <c r="N6" s="83" t="s">
        <v>24</v>
      </c>
      <c r="O6" s="84" t="s">
        <v>18</v>
      </c>
      <c r="P6" s="84" t="s">
        <v>19</v>
      </c>
      <c r="Q6" s="85" t="s">
        <v>11</v>
      </c>
    </row>
    <row r="7" spans="1:17" ht="15.75" x14ac:dyDescent="0.25">
      <c r="A7" s="69">
        <v>1</v>
      </c>
      <c r="B7" s="61" t="s">
        <v>33</v>
      </c>
      <c r="C7" s="61" t="s">
        <v>32</v>
      </c>
      <c r="D7" s="61" t="s">
        <v>34</v>
      </c>
      <c r="E7" s="79" t="s">
        <v>29</v>
      </c>
      <c r="F7" s="59">
        <v>44562</v>
      </c>
      <c r="G7" s="59">
        <v>42125</v>
      </c>
      <c r="H7" s="60">
        <v>44562</v>
      </c>
      <c r="I7" s="60">
        <v>44926</v>
      </c>
      <c r="J7" s="62" t="s">
        <v>35</v>
      </c>
      <c r="K7" s="61" t="s">
        <v>36</v>
      </c>
      <c r="L7" s="63">
        <v>50000</v>
      </c>
      <c r="M7" s="86">
        <f>+'ΠΙΝΑΚΕΣ '!C14</f>
        <v>400</v>
      </c>
      <c r="N7" s="87">
        <f>ROUND(((Table1[[#This Row],[Ημ/νία Λήξης  μίσθωσης]]-Table1[[#This Row],[Ημ/νία Απόκτησης ή μίσθωσης]])/30),0)</f>
        <v>12</v>
      </c>
      <c r="O7" s="88">
        <f>IF(Table1[[#This Row],[Ημ/νια 1ης Κυκλοφορίας]]&lt;&gt;0,($Q$3-Table1[[#This Row],[Ημ/νια 1ης Κυκλοφορίας]])/365,0)</f>
        <v>7.6739726027397257</v>
      </c>
      <c r="P7" s="89">
        <f>VLOOKUP(Table1[[#This Row],[Παλαιότητα]],$E$21:$H$24,3,TRUE)</f>
        <v>0.25</v>
      </c>
      <c r="Q7" s="90">
        <f>(Table1[[#This Row],[Αξία  Υπολογισμού]]-Table1[[#This Row],[Αξία  Υπολογισμού]]*Table1[[#This Row],[Μείωση Αξίας]])*(Table1[[#This Row],[Μήνες Χρήσης 2020]]/12)</f>
        <v>300</v>
      </c>
    </row>
    <row r="8" spans="1:17" ht="15.75" x14ac:dyDescent="0.25">
      <c r="A8" s="1">
        <v>2</v>
      </c>
      <c r="B8" s="70" t="s">
        <v>33</v>
      </c>
      <c r="C8" s="70" t="s">
        <v>32</v>
      </c>
      <c r="D8" s="70" t="s">
        <v>34</v>
      </c>
      <c r="E8" s="80" t="s">
        <v>38</v>
      </c>
      <c r="F8" s="51">
        <v>44562</v>
      </c>
      <c r="G8" s="51">
        <v>42887</v>
      </c>
      <c r="H8" s="52">
        <v>44562</v>
      </c>
      <c r="I8" s="52">
        <v>44926</v>
      </c>
      <c r="J8" s="70" t="s">
        <v>35</v>
      </c>
      <c r="K8" s="70" t="s">
        <v>37</v>
      </c>
      <c r="L8" s="72">
        <v>50000</v>
      </c>
      <c r="M8" s="91">
        <f>+'ΠΙΝΑΚΕΣ '!C15</f>
        <v>9750</v>
      </c>
      <c r="N8" s="92">
        <f>ROUND(((Table1[[#This Row],[Ημ/νία Λήξης  μίσθωσης]]-Table1[[#This Row],[Ημ/νία Απόκτησης ή μίσθωσης]])/30),0)</f>
        <v>12</v>
      </c>
      <c r="O8" s="93">
        <f>IF(Table1[[#This Row],[Ημ/νια 1ης Κυκλοφορίας]]&lt;&gt;0,($Q$3-Table1[[#This Row],[Ημ/νια 1ης Κυκλοφορίας]])/365,0)</f>
        <v>5.5863013698630137</v>
      </c>
      <c r="P8" s="94">
        <f>VLOOKUP(Table1[[#This Row],[Παλαιότητα]],$E$21:$H$24,3,TRUE)</f>
        <v>0.1</v>
      </c>
      <c r="Q8" s="95">
        <f>(Table1[[#This Row],[Αξία  Υπολογισμού]]-Table1[[#This Row],[Αξία  Υπολογισμού]]*Table1[[#This Row],[Μείωση Αξίας]])*(Table1[[#This Row],[Μήνες Χρήσης 2020]]/12)</f>
        <v>8775</v>
      </c>
    </row>
    <row r="9" spans="1:17" ht="15.75" x14ac:dyDescent="0.25">
      <c r="A9" s="1">
        <v>3</v>
      </c>
      <c r="B9" s="71"/>
      <c r="C9" s="65"/>
      <c r="D9" s="71"/>
      <c r="E9" s="80"/>
      <c r="F9" s="51"/>
      <c r="G9" s="51"/>
      <c r="H9" s="52"/>
      <c r="I9" s="52"/>
      <c r="J9" s="74"/>
      <c r="K9" s="75"/>
      <c r="L9" s="72"/>
      <c r="M9" s="91">
        <f>+'ΠΙΝΑΚΕΣ '!C16</f>
        <v>0</v>
      </c>
      <c r="N9" s="92">
        <f>ROUND(((Table1[[#This Row],[Ημ/νία Λήξης  μίσθωσης]]-Table1[[#This Row],[Ημ/νία Απόκτησης ή μίσθωσης]])/30),0)</f>
        <v>0</v>
      </c>
      <c r="O9" s="93">
        <f>IF(Table1[[#This Row],[Ημ/νια 1ης Κυκλοφορίας]]&lt;&gt;0,($Q$3-Table1[[#This Row],[Ημ/νια 1ης Κυκλοφορίας]])/365,0)</f>
        <v>0</v>
      </c>
      <c r="P9" s="94">
        <f>VLOOKUP(Table1[[#This Row],[Παλαιότητα]],$E$21:$H$24,3,TRUE)</f>
        <v>0</v>
      </c>
      <c r="Q9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0" spans="1:17" ht="15.75" x14ac:dyDescent="0.25">
      <c r="A10" s="1">
        <v>4</v>
      </c>
      <c r="B10" s="71"/>
      <c r="C10" s="65"/>
      <c r="D10" s="71"/>
      <c r="E10" s="80"/>
      <c r="F10" s="51"/>
      <c r="G10" s="51"/>
      <c r="H10" s="52"/>
      <c r="I10" s="52"/>
      <c r="J10" s="74"/>
      <c r="K10" s="75"/>
      <c r="L10" s="72"/>
      <c r="M10" s="91">
        <f>+'ΠΙΝΑΚΕΣ '!C17</f>
        <v>0</v>
      </c>
      <c r="N10" s="92">
        <f>ROUND(((Table1[[#This Row],[Ημ/νία Λήξης  μίσθωσης]]-Table1[[#This Row],[Ημ/νία Απόκτησης ή μίσθωσης]])/30),0)</f>
        <v>0</v>
      </c>
      <c r="O10" s="93">
        <f>IF(Table1[[#This Row],[Ημ/νια 1ης Κυκλοφορίας]]&lt;&gt;0,($Q$3-Table1[[#This Row],[Ημ/νια 1ης Κυκλοφορίας]])/365,0)</f>
        <v>0</v>
      </c>
      <c r="P10" s="94">
        <f>VLOOKUP(Table1[[#This Row],[Παλαιότητα]],$E$21:$H$24,3,TRUE)</f>
        <v>0</v>
      </c>
      <c r="Q10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1" spans="1:17" ht="15.75" x14ac:dyDescent="0.25">
      <c r="A11" s="1">
        <v>5</v>
      </c>
      <c r="B11" s="71"/>
      <c r="C11" s="65"/>
      <c r="D11" s="71"/>
      <c r="E11" s="80"/>
      <c r="F11" s="51"/>
      <c r="G11" s="51"/>
      <c r="H11" s="52"/>
      <c r="I11" s="52"/>
      <c r="J11" s="74"/>
      <c r="K11" s="75"/>
      <c r="L11" s="72"/>
      <c r="M11" s="91">
        <f>+'ΠΙΝΑΚΕΣ '!C18</f>
        <v>0</v>
      </c>
      <c r="N11" s="92">
        <f>ROUND(((Table1[[#This Row],[Ημ/νία Λήξης  μίσθωσης]]-Table1[[#This Row],[Ημ/νία Απόκτησης ή μίσθωσης]])/30),0)</f>
        <v>0</v>
      </c>
      <c r="O11" s="93">
        <f>IF(Table1[[#This Row],[Ημ/νια 1ης Κυκλοφορίας]]&lt;&gt;0,($Q$3-Table1[[#This Row],[Ημ/νια 1ης Κυκλοφορίας]])/365,0)</f>
        <v>0</v>
      </c>
      <c r="P11" s="94">
        <f>VLOOKUP(Table1[[#This Row],[Παλαιότητα]],$E$21:$H$24,3,TRUE)</f>
        <v>0</v>
      </c>
      <c r="Q11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2" spans="1:17" ht="15.75" x14ac:dyDescent="0.25">
      <c r="A12" s="1">
        <v>6</v>
      </c>
      <c r="B12" s="71"/>
      <c r="C12" s="65"/>
      <c r="D12" s="71"/>
      <c r="E12" s="80"/>
      <c r="F12" s="51"/>
      <c r="G12" s="51"/>
      <c r="H12" s="52"/>
      <c r="I12" s="52"/>
      <c r="J12" s="74"/>
      <c r="K12" s="75"/>
      <c r="L12" s="72"/>
      <c r="M12" s="91">
        <f>+'ΠΙΝΑΚΕΣ '!C19</f>
        <v>0</v>
      </c>
      <c r="N12" s="92">
        <f>ROUND(((Table1[[#This Row],[Ημ/νία Λήξης  μίσθωσης]]-Table1[[#This Row],[Ημ/νία Απόκτησης ή μίσθωσης]])/30),0)</f>
        <v>0</v>
      </c>
      <c r="O12" s="93">
        <f>IF(Table1[[#This Row],[Ημ/νια 1ης Κυκλοφορίας]]&lt;&gt;0,($Q$3-Table1[[#This Row],[Ημ/νια 1ης Κυκλοφορίας]])/365,0)</f>
        <v>0</v>
      </c>
      <c r="P12" s="94">
        <f>VLOOKUP(Table1[[#This Row],[Παλαιότητα]],$E$21:$H$24,3,TRUE)</f>
        <v>0</v>
      </c>
      <c r="Q12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3" spans="1:17" ht="15.75" x14ac:dyDescent="0.25">
      <c r="A13" s="1">
        <v>7</v>
      </c>
      <c r="B13" s="71"/>
      <c r="C13" s="65"/>
      <c r="D13" s="71"/>
      <c r="E13" s="80"/>
      <c r="F13" s="51"/>
      <c r="G13" s="51"/>
      <c r="H13" s="52"/>
      <c r="I13" s="52"/>
      <c r="J13" s="74"/>
      <c r="K13" s="75"/>
      <c r="L13" s="72"/>
      <c r="M13" s="91">
        <f>+'ΠΙΝΑΚΕΣ '!C20</f>
        <v>0</v>
      </c>
      <c r="N13" s="92">
        <f>ROUND(((Table1[[#This Row],[Ημ/νία Λήξης  μίσθωσης]]-Table1[[#This Row],[Ημ/νία Απόκτησης ή μίσθωσης]])/30),0)</f>
        <v>0</v>
      </c>
      <c r="O13" s="93">
        <f>IF(Table1[[#This Row],[Ημ/νια 1ης Κυκλοφορίας]]&lt;&gt;0,($Q$3-Table1[[#This Row],[Ημ/νια 1ης Κυκλοφορίας]])/365,0)</f>
        <v>0</v>
      </c>
      <c r="P13" s="94">
        <f>VLOOKUP(Table1[[#This Row],[Παλαιότητα]],$E$21:$H$24,3,TRUE)</f>
        <v>0</v>
      </c>
      <c r="Q13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4" spans="1:17" ht="15.75" x14ac:dyDescent="0.25">
      <c r="A14" s="1">
        <v>8</v>
      </c>
      <c r="B14" s="71"/>
      <c r="C14" s="65"/>
      <c r="D14" s="71"/>
      <c r="E14" s="81"/>
      <c r="F14" s="53"/>
      <c r="G14" s="53"/>
      <c r="H14" s="54"/>
      <c r="I14" s="54"/>
      <c r="J14" s="55"/>
      <c r="K14" s="75"/>
      <c r="L14" s="72"/>
      <c r="M14" s="91">
        <f>+'ΠΙΝΑΚΕΣ '!C21</f>
        <v>0</v>
      </c>
      <c r="N14" s="92">
        <f>ROUND(((Table1[[#This Row],[Ημ/νία Λήξης  μίσθωσης]]-Table1[[#This Row],[Ημ/νία Απόκτησης ή μίσθωσης]])/30),0)</f>
        <v>0</v>
      </c>
      <c r="O14" s="93">
        <f>IF(Table1[[#This Row],[Ημ/νια 1ης Κυκλοφορίας]]&lt;&gt;0,($Q$3-Table1[[#This Row],[Ημ/νια 1ης Κυκλοφορίας]])/365,0)</f>
        <v>0</v>
      </c>
      <c r="P14" s="94">
        <f>VLOOKUP(Table1[[#This Row],[Παλαιότητα]],$E$21:$H$24,3,TRUE)</f>
        <v>0</v>
      </c>
      <c r="Q14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5" spans="1:17" ht="15.75" x14ac:dyDescent="0.25">
      <c r="A15" s="1">
        <v>9</v>
      </c>
      <c r="B15" s="71"/>
      <c r="C15" s="65"/>
      <c r="D15" s="71"/>
      <c r="E15" s="80"/>
      <c r="F15" s="51"/>
      <c r="G15" s="51"/>
      <c r="H15" s="52"/>
      <c r="I15" s="52"/>
      <c r="J15" s="74"/>
      <c r="K15" s="75"/>
      <c r="L15" s="72"/>
      <c r="M15" s="91">
        <f>+'ΠΙΝΑΚΕΣ '!C22</f>
        <v>0</v>
      </c>
      <c r="N15" s="92">
        <f>ROUND(((Table1[[#This Row],[Ημ/νία Λήξης  μίσθωσης]]-Table1[[#This Row],[Ημ/νία Απόκτησης ή μίσθωσης]])/30),0)</f>
        <v>0</v>
      </c>
      <c r="O15" s="93">
        <f>IF(Table1[[#This Row],[Ημ/νια 1ης Κυκλοφορίας]]&lt;&gt;0,($Q$3-Table1[[#This Row],[Ημ/νια 1ης Κυκλοφορίας]])/365,0)</f>
        <v>0</v>
      </c>
      <c r="P15" s="94">
        <f>VLOOKUP(Table1[[#This Row],[Παλαιότητα]],$E$21:$H$24,3,TRUE)</f>
        <v>0</v>
      </c>
      <c r="Q15" s="95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6" spans="1:17" ht="16.5" thickBot="1" x14ac:dyDescent="0.3">
      <c r="A16" s="76">
        <v>10</v>
      </c>
      <c r="B16" s="31"/>
      <c r="C16" s="32"/>
      <c r="D16" s="31"/>
      <c r="E16" s="82"/>
      <c r="F16" s="33"/>
      <c r="G16" s="33"/>
      <c r="H16" s="34"/>
      <c r="I16" s="34"/>
      <c r="J16" s="35"/>
      <c r="K16" s="36"/>
      <c r="L16" s="64"/>
      <c r="M16" s="96">
        <f>+'ΠΙΝΑΚΕΣ '!C23</f>
        <v>0</v>
      </c>
      <c r="N16" s="97">
        <f>ROUND(((Table1[[#This Row],[Ημ/νία Λήξης  μίσθωσης]]-Table1[[#This Row],[Ημ/νία Απόκτησης ή μίσθωσης]])/30),0)</f>
        <v>0</v>
      </c>
      <c r="O16" s="98">
        <f>IF(Table1[[#This Row],[Ημ/νια 1ης Κυκλοφορίας]]&lt;&gt;0,($Q$3-Table1[[#This Row],[Ημ/νια 1ης Κυκλοφορίας]])/365,0)</f>
        <v>0</v>
      </c>
      <c r="P16" s="99">
        <f>VLOOKUP(Table1[[#This Row],[Παλαιότητα]],$E$21:$H$24,3,TRUE)</f>
        <v>0</v>
      </c>
      <c r="Q16" s="100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7" spans="1:17" ht="15.75" customHeight="1" x14ac:dyDescent="0.25">
      <c r="A17" s="1"/>
      <c r="B17" s="65"/>
      <c r="C17" s="65"/>
      <c r="D17" s="65"/>
      <c r="E17" s="65"/>
      <c r="F17" s="51"/>
      <c r="G17" s="51"/>
      <c r="H17" s="51"/>
      <c r="I17" s="51"/>
      <c r="J17" s="75"/>
      <c r="K17" s="75"/>
      <c r="L17" s="77"/>
      <c r="M17" s="91"/>
      <c r="N17" s="92"/>
      <c r="O17" s="101"/>
      <c r="P17" s="102"/>
      <c r="Q17" s="95">
        <f>SUM(Q7:Q16)</f>
        <v>9075</v>
      </c>
    </row>
    <row r="18" spans="1:17" ht="7.5" customHeight="1" thickBot="1" x14ac:dyDescent="0.3">
      <c r="A18" s="6"/>
      <c r="B18" s="65"/>
      <c r="C18" s="65"/>
      <c r="D18" s="65"/>
      <c r="E18" s="65"/>
      <c r="F18" s="65"/>
      <c r="G18" s="65"/>
      <c r="H18" s="65"/>
      <c r="I18" s="78"/>
      <c r="J18" s="78"/>
      <c r="K18" s="78"/>
      <c r="L18" s="78"/>
      <c r="M18" s="78"/>
      <c r="N18" s="78"/>
      <c r="O18" s="78"/>
      <c r="P18" s="78"/>
      <c r="Q18" s="8"/>
    </row>
    <row r="19" spans="1:17" ht="16.5" customHeight="1" thickTop="1" x14ac:dyDescent="0.25">
      <c r="A19" s="103" t="s">
        <v>12</v>
      </c>
      <c r="B19" s="104"/>
      <c r="C19" s="105"/>
      <c r="D19" s="106"/>
      <c r="E19" s="107" t="s">
        <v>16</v>
      </c>
      <c r="F19" s="108"/>
      <c r="G19" s="109"/>
      <c r="H19" s="110"/>
      <c r="I19" s="78"/>
      <c r="J19" s="78"/>
      <c r="K19" s="78"/>
      <c r="L19" s="78"/>
      <c r="M19" s="78"/>
      <c r="N19" s="78"/>
      <c r="O19" s="78"/>
      <c r="P19" s="78"/>
      <c r="Q19" s="8"/>
    </row>
    <row r="20" spans="1:17" ht="15.75" x14ac:dyDescent="0.25">
      <c r="A20" s="111" t="s">
        <v>13</v>
      </c>
      <c r="B20" s="112" t="s">
        <v>14</v>
      </c>
      <c r="C20" s="112" t="s">
        <v>15</v>
      </c>
      <c r="D20" s="113"/>
      <c r="E20" s="114" t="s">
        <v>13</v>
      </c>
      <c r="F20" s="115" t="s">
        <v>14</v>
      </c>
      <c r="G20" s="116" t="s">
        <v>15</v>
      </c>
      <c r="H20" s="117"/>
      <c r="I20" s="78"/>
      <c r="J20" s="78"/>
      <c r="K20" s="78"/>
      <c r="L20" s="78"/>
      <c r="M20" s="78"/>
      <c r="N20" s="78"/>
      <c r="O20" s="78"/>
      <c r="P20" s="78"/>
      <c r="Q20" s="8"/>
    </row>
    <row r="21" spans="1:17" ht="15.75" x14ac:dyDescent="0.25">
      <c r="A21" s="118">
        <v>0</v>
      </c>
      <c r="B21" s="119">
        <v>14000</v>
      </c>
      <c r="C21" s="120">
        <v>0.04</v>
      </c>
      <c r="D21" s="121">
        <f>+C21*B21</f>
        <v>560</v>
      </c>
      <c r="E21" s="122">
        <v>0</v>
      </c>
      <c r="F21" s="123">
        <v>2</v>
      </c>
      <c r="G21" s="124">
        <v>0</v>
      </c>
      <c r="H21" s="125"/>
      <c r="I21" s="78"/>
      <c r="J21" s="78"/>
      <c r="K21" s="78"/>
      <c r="L21" s="78"/>
      <c r="M21" s="78"/>
      <c r="N21" s="78"/>
      <c r="O21" s="78"/>
      <c r="P21" s="78"/>
      <c r="Q21" s="8"/>
    </row>
    <row r="22" spans="1:17" ht="15.75" x14ac:dyDescent="0.25">
      <c r="A22" s="118">
        <v>14001</v>
      </c>
      <c r="B22" s="119">
        <v>17000</v>
      </c>
      <c r="C22" s="120">
        <v>0.2</v>
      </c>
      <c r="D22" s="121">
        <f>+C22*3000</f>
        <v>600</v>
      </c>
      <c r="E22" s="122">
        <v>3</v>
      </c>
      <c r="F22" s="123">
        <v>5</v>
      </c>
      <c r="G22" s="124">
        <v>0.1</v>
      </c>
      <c r="H22" s="125"/>
      <c r="I22" s="78"/>
      <c r="J22" s="78"/>
      <c r="K22" s="78"/>
      <c r="L22" s="78"/>
      <c r="M22" s="78"/>
      <c r="N22" s="78"/>
      <c r="O22" s="78"/>
      <c r="P22" s="78"/>
      <c r="Q22" s="8"/>
    </row>
    <row r="23" spans="1:17" ht="15.75" x14ac:dyDescent="0.25">
      <c r="A23" s="118">
        <v>17001</v>
      </c>
      <c r="B23" s="119">
        <v>20000</v>
      </c>
      <c r="C23" s="120">
        <v>0.33</v>
      </c>
      <c r="D23" s="121">
        <f>+C23*3000</f>
        <v>990</v>
      </c>
      <c r="E23" s="122">
        <v>6</v>
      </c>
      <c r="F23" s="123">
        <v>9</v>
      </c>
      <c r="G23" s="124">
        <v>0.25</v>
      </c>
      <c r="H23" s="125"/>
      <c r="I23" s="78"/>
      <c r="J23" s="78"/>
      <c r="K23" s="78"/>
      <c r="L23" s="78"/>
      <c r="M23" s="78"/>
      <c r="N23" s="78"/>
      <c r="O23" s="78"/>
      <c r="P23" s="78"/>
      <c r="Q23" s="8"/>
    </row>
    <row r="24" spans="1:17" ht="16.5" thickBot="1" x14ac:dyDescent="0.3">
      <c r="A24" s="118">
        <v>20001</v>
      </c>
      <c r="B24" s="119">
        <v>25000</v>
      </c>
      <c r="C24" s="120">
        <v>0.35</v>
      </c>
      <c r="D24" s="121">
        <f>+C24*5000</f>
        <v>1750</v>
      </c>
      <c r="E24" s="126">
        <v>10</v>
      </c>
      <c r="F24" s="127"/>
      <c r="G24" s="128">
        <v>0.5</v>
      </c>
      <c r="H24" s="129"/>
      <c r="I24" s="78"/>
      <c r="J24" s="78"/>
      <c r="K24" s="78"/>
      <c r="L24" s="78"/>
      <c r="M24" s="78"/>
      <c r="N24" s="78"/>
      <c r="O24" s="78"/>
      <c r="P24" s="78"/>
      <c r="Q24" s="8"/>
    </row>
    <row r="25" spans="1:17" ht="17.25" thickTop="1" thickBot="1" x14ac:dyDescent="0.3">
      <c r="A25" s="130">
        <v>25001</v>
      </c>
      <c r="B25" s="131">
        <v>30000</v>
      </c>
      <c r="C25" s="132">
        <v>0.37</v>
      </c>
      <c r="D25" s="133">
        <f>+C25*5000</f>
        <v>1850</v>
      </c>
      <c r="E25" s="134"/>
      <c r="F25" s="135"/>
      <c r="G25" s="136"/>
      <c r="H25" s="137"/>
      <c r="I25" s="78"/>
      <c r="J25" s="78"/>
      <c r="K25" s="78"/>
      <c r="L25" s="78"/>
      <c r="M25" s="78"/>
      <c r="N25" s="78"/>
      <c r="O25" s="78"/>
      <c r="P25" s="78"/>
      <c r="Q25" s="8"/>
    </row>
    <row r="26" spans="1:17" ht="17.25" thickTop="1" thickBot="1" x14ac:dyDescent="0.3">
      <c r="A26" s="130">
        <v>30001</v>
      </c>
      <c r="B26" s="131"/>
      <c r="C26" s="132">
        <v>0.2</v>
      </c>
      <c r="D26" s="133">
        <f>9461.16*20%</f>
        <v>1892.232</v>
      </c>
      <c r="E26" s="134"/>
      <c r="F26" s="135"/>
      <c r="G26" s="136"/>
      <c r="H26" s="137"/>
      <c r="I26" s="78"/>
      <c r="J26" s="78"/>
      <c r="K26" s="78"/>
      <c r="L26" s="78"/>
      <c r="M26" s="78"/>
      <c r="N26" s="78"/>
      <c r="O26" s="78"/>
      <c r="P26" s="78"/>
      <c r="Q26" s="8"/>
    </row>
    <row r="27" spans="1:17" ht="17.25" thickTop="1" thickBot="1" x14ac:dyDescent="0.3">
      <c r="A27" s="138"/>
      <c r="B27" s="139"/>
      <c r="C27" s="140"/>
      <c r="D27" s="141">
        <f>SUM(D21:D26)</f>
        <v>7642.232</v>
      </c>
      <c r="E27" s="142"/>
      <c r="F27" s="143"/>
      <c r="G27" s="143"/>
      <c r="H27" s="144"/>
      <c r="I27" s="78"/>
      <c r="J27" s="78"/>
      <c r="K27" s="78"/>
      <c r="L27" s="78"/>
      <c r="M27" s="78"/>
      <c r="N27" s="78"/>
      <c r="O27" s="78"/>
      <c r="P27" s="78"/>
      <c r="Q27" s="8"/>
    </row>
    <row r="28" spans="1:17" ht="17.25" thickTop="1" thickBot="1" x14ac:dyDescent="0.3">
      <c r="A28" s="145" t="s">
        <v>20</v>
      </c>
      <c r="B28" s="146"/>
      <c r="C28" s="146"/>
      <c r="D28" s="147"/>
      <c r="E28" s="148" t="s">
        <v>17</v>
      </c>
      <c r="F28" s="149"/>
      <c r="G28" s="149"/>
      <c r="H28" s="150"/>
      <c r="I28" s="78"/>
      <c r="J28" s="78"/>
      <c r="K28" s="78"/>
      <c r="L28" s="78"/>
      <c r="M28" s="78"/>
      <c r="N28" s="78"/>
      <c r="O28" s="78"/>
      <c r="P28" s="78"/>
      <c r="Q28" s="8"/>
    </row>
    <row r="29" spans="1:17" ht="15.75" thickTop="1" x14ac:dyDescent="0.25">
      <c r="A29" s="6"/>
      <c r="B29" s="65"/>
      <c r="C29" s="65"/>
      <c r="D29" s="65"/>
      <c r="E29" s="65"/>
      <c r="F29" s="65"/>
      <c r="G29" s="65"/>
      <c r="H29" s="5"/>
      <c r="I29" s="78"/>
      <c r="J29" s="78"/>
      <c r="K29" s="78"/>
      <c r="L29" s="78"/>
      <c r="M29" s="78"/>
      <c r="N29" s="78"/>
      <c r="O29" s="78"/>
      <c r="P29" s="78"/>
      <c r="Q29" s="8"/>
    </row>
    <row r="30" spans="1:17" hidden="1" x14ac:dyDescent="0.25">
      <c r="A30" s="6"/>
      <c r="B30" s="65"/>
      <c r="C30" s="65"/>
      <c r="D30" s="73"/>
      <c r="E30" s="65"/>
      <c r="F30" s="65"/>
      <c r="G30" s="65"/>
      <c r="H30" s="5"/>
      <c r="I30" s="78"/>
      <c r="J30" s="78"/>
      <c r="K30" s="78"/>
      <c r="L30" s="78"/>
      <c r="M30" s="78"/>
      <c r="N30" s="78"/>
      <c r="O30" s="78"/>
      <c r="P30" s="78"/>
      <c r="Q30" s="8"/>
    </row>
    <row r="31" spans="1:17" hidden="1" x14ac:dyDescent="0.25">
      <c r="A31" s="6"/>
      <c r="B31" s="65"/>
      <c r="C31" s="65"/>
      <c r="D31" s="65"/>
      <c r="E31" s="65"/>
      <c r="F31" s="65"/>
      <c r="G31" s="65"/>
      <c r="H31" s="5"/>
      <c r="I31" s="78"/>
      <c r="J31" s="78"/>
      <c r="K31" s="78"/>
      <c r="L31" s="78"/>
      <c r="M31" s="78"/>
      <c r="N31" s="78"/>
      <c r="O31" s="78"/>
      <c r="P31" s="78"/>
      <c r="Q31" s="8"/>
    </row>
    <row r="32" spans="1:17" x14ac:dyDescent="0.25">
      <c r="A32" s="6"/>
      <c r="B32" s="65"/>
      <c r="C32" s="65"/>
      <c r="D32" s="65"/>
      <c r="E32" s="65"/>
      <c r="F32" s="65"/>
      <c r="G32" s="65"/>
      <c r="H32" s="5"/>
      <c r="I32" s="78"/>
      <c r="J32" s="78"/>
      <c r="K32" s="78"/>
      <c r="L32" s="78"/>
      <c r="M32" s="78"/>
      <c r="N32" s="78"/>
      <c r="O32" s="78"/>
      <c r="P32" s="78"/>
      <c r="Q32" s="8"/>
    </row>
    <row r="33" spans="1:17" x14ac:dyDescent="0.25">
      <c r="A33" s="6"/>
      <c r="B33" s="65"/>
      <c r="C33" s="65"/>
      <c r="D33" s="65"/>
      <c r="E33" s="65"/>
      <c r="F33" s="65"/>
      <c r="G33" s="65"/>
      <c r="H33" s="5"/>
      <c r="I33" s="78"/>
      <c r="J33" s="78"/>
      <c r="K33" s="78"/>
      <c r="L33" s="78"/>
      <c r="M33" s="78"/>
      <c r="N33" s="78"/>
      <c r="O33" s="78"/>
      <c r="P33" s="78"/>
      <c r="Q33" s="8"/>
    </row>
    <row r="34" spans="1:17" x14ac:dyDescent="0.25">
      <c r="A34" s="6"/>
      <c r="B34" s="65"/>
      <c r="C34" s="65"/>
      <c r="D34" s="65"/>
      <c r="E34" s="65"/>
      <c r="F34" s="65"/>
      <c r="G34" s="65"/>
      <c r="H34" s="5"/>
      <c r="I34" s="78"/>
      <c r="J34" s="78"/>
      <c r="K34" s="78"/>
      <c r="L34" s="78"/>
      <c r="M34" s="78"/>
      <c r="N34" s="78"/>
      <c r="O34" s="78"/>
      <c r="P34" s="78"/>
      <c r="Q34" s="8"/>
    </row>
    <row r="35" spans="1:17" x14ac:dyDescent="0.25">
      <c r="A35" s="6"/>
      <c r="B35" s="65"/>
      <c r="C35" s="65"/>
      <c r="D35" s="65"/>
      <c r="E35" s="65"/>
      <c r="F35" s="65"/>
      <c r="G35" s="65"/>
      <c r="H35" s="5"/>
      <c r="I35" s="78"/>
      <c r="J35" s="78"/>
      <c r="K35" s="78"/>
      <c r="L35" s="78"/>
      <c r="M35" s="78"/>
      <c r="N35" s="78"/>
      <c r="O35" s="78"/>
      <c r="P35" s="78"/>
      <c r="Q35" s="8"/>
    </row>
    <row r="36" spans="1:17" ht="15.75" thickBot="1" x14ac:dyDescent="0.3">
      <c r="A36" s="9"/>
      <c r="B36" s="10"/>
      <c r="C36" s="10"/>
      <c r="D36" s="10"/>
      <c r="E36" s="10"/>
      <c r="F36" s="10"/>
      <c r="G36" s="10"/>
      <c r="H36" s="11"/>
      <c r="I36" s="12"/>
      <c r="J36" s="12"/>
      <c r="K36" s="12"/>
      <c r="L36" s="12"/>
      <c r="M36" s="12"/>
      <c r="N36" s="12"/>
      <c r="O36" s="12"/>
      <c r="P36" s="12"/>
      <c r="Q36" s="13"/>
    </row>
    <row r="37" spans="1:17" ht="15.75" thickTop="1" x14ac:dyDescent="0.25"/>
  </sheetData>
  <sheetProtection algorithmName="SHA-512" hashValue="DvCmbNHpIqR+emhRojaozGVWjQbC6tPuBIPH/InIVql42CEQ0rWuuHsI1HXITj9cpnP7lZiwrC/rNgEPjS7xxA==" saltValue="sUc1p/Jz+uV3F6cSbbsUEQ==" spinCount="100000" sheet="1" selectLockedCells="1"/>
  <mergeCells count="18">
    <mergeCell ref="A3:C3"/>
    <mergeCell ref="D3:H3"/>
    <mergeCell ref="I3:K3"/>
    <mergeCell ref="D2:K2"/>
    <mergeCell ref="G23:H23"/>
    <mergeCell ref="A4:Q4"/>
    <mergeCell ref="A19:D19"/>
    <mergeCell ref="E28:H28"/>
    <mergeCell ref="A28:D28"/>
    <mergeCell ref="G24:H24"/>
    <mergeCell ref="E27:H27"/>
    <mergeCell ref="E19:H19"/>
    <mergeCell ref="G20:H20"/>
    <mergeCell ref="G21:H21"/>
    <mergeCell ref="G22:H22"/>
    <mergeCell ref="A1:C1"/>
    <mergeCell ref="D1:K1"/>
    <mergeCell ref="A2:C2"/>
  </mergeCells>
  <dataValidations count="1">
    <dataValidation type="list" allowBlank="1" showInputMessage="1" showErrorMessage="1" sqref="E7:E16" xr:uid="{5E29EE8C-67C4-4C9B-8142-BF401A7DB5A7}">
      <formula1>"ΝΑΙ,ΟΧΙ"</formula1>
    </dataValidation>
  </dataValidations>
  <pageMargins left="0.11811023622047245" right="0.11811023622047245" top="0.74803149606299213" bottom="0.74803149606299213" header="0.31496062992125984" footer="0.31496062992125984"/>
  <pageSetup paperSize="9" scale="58" orientation="landscape" r:id="rId1"/>
  <ignoredErrors>
    <ignoredError sqref="M7:N8 P7:P8 M9:M16 N9:N16 P9:P16 D21:D27" unlockedFormula="1"/>
    <ignoredError sqref="O17" calculatedColumn="1"/>
    <ignoredError sqref="O7:O16 Q7:Q17" unlockedFormula="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D57B-FAE1-4CA1-82CC-D6C6795C6951}">
  <dimension ref="A3:I23"/>
  <sheetViews>
    <sheetView workbookViewId="0">
      <selection activeCell="B14" sqref="B14:B23"/>
    </sheetView>
  </sheetViews>
  <sheetFormatPr defaultRowHeight="15" x14ac:dyDescent="0.25"/>
  <cols>
    <col min="2" max="2" width="10.5703125" bestFit="1" customWidth="1"/>
    <col min="3" max="3" width="14.5703125" bestFit="1" customWidth="1"/>
    <col min="5" max="5" width="15.140625" customWidth="1"/>
    <col min="6" max="6" width="10.140625" bestFit="1" customWidth="1"/>
  </cols>
  <sheetData>
    <row r="3" spans="1:8" ht="15.75" thickBot="1" x14ac:dyDescent="0.3"/>
    <row r="4" spans="1:8" ht="16.5" thickTop="1" x14ac:dyDescent="0.25">
      <c r="B4" s="47" t="s">
        <v>12</v>
      </c>
      <c r="C4" s="48"/>
      <c r="D4" s="49"/>
      <c r="E4" s="49"/>
      <c r="F4" s="50"/>
    </row>
    <row r="5" spans="1:8" ht="15.75" x14ac:dyDescent="0.25">
      <c r="B5" s="15" t="s">
        <v>13</v>
      </c>
      <c r="C5" s="16" t="s">
        <v>14</v>
      </c>
      <c r="D5" s="16"/>
      <c r="E5" s="16" t="s">
        <v>15</v>
      </c>
      <c r="F5" s="23"/>
    </row>
    <row r="6" spans="1:8" ht="15.75" x14ac:dyDescent="0.25">
      <c r="B6" s="17">
        <v>0</v>
      </c>
      <c r="C6" s="18">
        <v>14000</v>
      </c>
      <c r="D6" s="18">
        <v>0</v>
      </c>
      <c r="E6" s="21">
        <v>0.04</v>
      </c>
      <c r="F6" s="24">
        <f>+E6*D6</f>
        <v>0</v>
      </c>
      <c r="G6" s="30">
        <f>+C6*E6</f>
        <v>560</v>
      </c>
    </row>
    <row r="7" spans="1:8" ht="15.75" x14ac:dyDescent="0.25">
      <c r="B7" s="17">
        <v>14001</v>
      </c>
      <c r="C7" s="18">
        <v>17000</v>
      </c>
      <c r="D7" s="18">
        <v>14000</v>
      </c>
      <c r="E7" s="21">
        <v>0.2</v>
      </c>
      <c r="F7" s="24">
        <v>560</v>
      </c>
      <c r="G7" s="30">
        <f>+E7*3000</f>
        <v>600</v>
      </c>
      <c r="H7" s="30">
        <f>+G7+G6</f>
        <v>1160</v>
      </c>
    </row>
    <row r="8" spans="1:8" ht="15.75" x14ac:dyDescent="0.25">
      <c r="B8" s="17">
        <v>17001</v>
      </c>
      <c r="C8" s="18">
        <v>20000</v>
      </c>
      <c r="D8" s="18">
        <v>17000</v>
      </c>
      <c r="E8" s="21">
        <v>0.33</v>
      </c>
      <c r="F8" s="24">
        <v>1160</v>
      </c>
      <c r="G8" s="30">
        <f>+E8*3000</f>
        <v>990</v>
      </c>
      <c r="H8" s="30">
        <f>+G8+H7</f>
        <v>2150</v>
      </c>
    </row>
    <row r="9" spans="1:8" ht="15.75" x14ac:dyDescent="0.25">
      <c r="B9" s="17">
        <v>20001</v>
      </c>
      <c r="C9" s="18">
        <v>25000</v>
      </c>
      <c r="D9" s="18">
        <v>20000</v>
      </c>
      <c r="E9" s="21">
        <v>0.35</v>
      </c>
      <c r="F9" s="24">
        <v>2150</v>
      </c>
      <c r="G9" s="30">
        <f>+E9*5000</f>
        <v>1750</v>
      </c>
      <c r="H9" s="30">
        <f>+G9+H8</f>
        <v>3900</v>
      </c>
    </row>
    <row r="10" spans="1:8" ht="15.75" x14ac:dyDescent="0.25">
      <c r="B10" s="26">
        <v>25001</v>
      </c>
      <c r="C10" s="27">
        <v>30000</v>
      </c>
      <c r="D10" s="27">
        <v>25000</v>
      </c>
      <c r="E10" s="28">
        <v>0.37</v>
      </c>
      <c r="F10" s="24">
        <v>3900</v>
      </c>
      <c r="G10" s="30">
        <f>+E10*5000</f>
        <v>1850</v>
      </c>
      <c r="H10" s="30">
        <f>+G10+H9</f>
        <v>5750</v>
      </c>
    </row>
    <row r="11" spans="1:8" ht="16.5" thickBot="1" x14ac:dyDescent="0.3">
      <c r="B11" s="19">
        <v>30001</v>
      </c>
      <c r="C11" s="20"/>
      <c r="D11" s="20">
        <v>30000</v>
      </c>
      <c r="E11" s="22">
        <v>0.2</v>
      </c>
      <c r="F11" s="25">
        <v>5750</v>
      </c>
      <c r="G11" s="30"/>
    </row>
    <row r="12" spans="1:8" ht="15.75" thickTop="1" x14ac:dyDescent="0.25"/>
    <row r="13" spans="1:8" x14ac:dyDescent="0.25">
      <c r="B13" t="s">
        <v>26</v>
      </c>
      <c r="C13" t="s">
        <v>27</v>
      </c>
    </row>
    <row r="14" spans="1:8" x14ac:dyDescent="0.25">
      <c r="A14">
        <v>1</v>
      </c>
      <c r="B14" s="29">
        <f>IF(OR('ΥΠΟΛΟΓΙΣΜΟΣ '!E7="",'ΥΠΟΛΟΓΙΣΜΟΣ '!E7="ΟΧΙ"),'ΥΠΟΛΟΓΙΣΜΟΣ '!L7,'ΥΠΟΛΟΓΙΣΜΟΣ '!L7-40000)</f>
        <v>10000</v>
      </c>
      <c r="C14" s="29">
        <f>+ROUND(VLOOKUP(B14,$D$6:$F$11,3,TRUE)+VLOOKUP(B14,$D$6:$F$11,2,TRUE)*(B14-VLOOKUP(B14,$D$6:$F$11,1,TRUE)),2)</f>
        <v>400</v>
      </c>
    </row>
    <row r="15" spans="1:8" x14ac:dyDescent="0.25">
      <c r="A15">
        <v>2</v>
      </c>
      <c r="B15" s="29">
        <f>IF(OR('ΥΠΟΛΟΓΙΣΜΟΣ '!E8="",'ΥΠΟΛΟΓΙΣΜΟΣ '!E8="ΟΧΙ"),'ΥΠΟΛΟΓΙΣΜΟΣ '!L8,'ΥΠΟΛΟΓΙΣΜΟΣ '!L8-40000)</f>
        <v>50000</v>
      </c>
      <c r="C15" s="29">
        <f t="shared" ref="C15:C23" si="0">+ROUND(VLOOKUP(B15,$D$6:$F$11,3,TRUE)+VLOOKUP(B15,$D$6:$F$11,2,TRUE)*(B15-VLOOKUP(B15,$D$6:$F$11,1,TRUE)),2)</f>
        <v>9750</v>
      </c>
    </row>
    <row r="16" spans="1:8" x14ac:dyDescent="0.25">
      <c r="A16">
        <v>3</v>
      </c>
      <c r="B16" s="29">
        <f>IF(OR('ΥΠΟΛΟΓΙΣΜΟΣ '!E9="",'ΥΠΟΛΟΓΙΣΜΟΣ '!E9="ΟΧΙ"),'ΥΠΟΛΟΓΙΣΜΟΣ '!L9,'ΥΠΟΛΟΓΙΣΜΟΣ '!L9-40000)</f>
        <v>0</v>
      </c>
      <c r="C16" s="29">
        <f t="shared" si="0"/>
        <v>0</v>
      </c>
    </row>
    <row r="17" spans="1:9" x14ac:dyDescent="0.25">
      <c r="A17">
        <v>4</v>
      </c>
      <c r="B17" s="29">
        <f>IF(OR('ΥΠΟΛΟΓΙΣΜΟΣ '!E10="",'ΥΠΟΛΟΓΙΣΜΟΣ '!E10="ΟΧΙ"),'ΥΠΟΛΟΓΙΣΜΟΣ '!L10,'ΥΠΟΛΟΓΙΣΜΟΣ '!L10-40000)</f>
        <v>0</v>
      </c>
      <c r="C17" s="29">
        <f t="shared" si="0"/>
        <v>0</v>
      </c>
    </row>
    <row r="18" spans="1:9" x14ac:dyDescent="0.25">
      <c r="A18">
        <v>5</v>
      </c>
      <c r="B18" s="29">
        <f>IF(OR('ΥΠΟΛΟΓΙΣΜΟΣ '!E11="",'ΥΠΟΛΟΓΙΣΜΟΣ '!E11="ΟΧΙ"),'ΥΠΟΛΟΓΙΣΜΟΣ '!L11,'ΥΠΟΛΟΓΙΣΜΟΣ '!L11-40000)</f>
        <v>0</v>
      </c>
      <c r="C18" s="29">
        <f t="shared" si="0"/>
        <v>0</v>
      </c>
    </row>
    <row r="19" spans="1:9" x14ac:dyDescent="0.25">
      <c r="A19">
        <v>6</v>
      </c>
      <c r="B19" s="29">
        <f>IF(OR('ΥΠΟΛΟΓΙΣΜΟΣ '!E12="",'ΥΠΟΛΟΓΙΣΜΟΣ '!E12="ΟΧΙ"),'ΥΠΟΛΟΓΙΣΜΟΣ '!L12,'ΥΠΟΛΟΓΙΣΜΟΣ '!L12-40000)</f>
        <v>0</v>
      </c>
      <c r="C19" s="29">
        <f t="shared" si="0"/>
        <v>0</v>
      </c>
    </row>
    <row r="20" spans="1:9" x14ac:dyDescent="0.25">
      <c r="A20">
        <v>7</v>
      </c>
      <c r="B20" s="29">
        <f>IF(OR('ΥΠΟΛΟΓΙΣΜΟΣ '!E13="",'ΥΠΟΛΟΓΙΣΜΟΣ '!E13="ΟΧΙ"),'ΥΠΟΛΟΓΙΣΜΟΣ '!L13,'ΥΠΟΛΟΓΙΣΜΟΣ '!L13-40000)</f>
        <v>0</v>
      </c>
      <c r="C20" s="29">
        <f t="shared" si="0"/>
        <v>0</v>
      </c>
      <c r="I20" t="str">
        <f>+'ΥΠΟΛΟΓΙΣΜΟΣ '!E7</f>
        <v>ΝΑΙ</v>
      </c>
    </row>
    <row r="21" spans="1:9" x14ac:dyDescent="0.25">
      <c r="A21">
        <v>8</v>
      </c>
      <c r="B21" s="29">
        <f>IF(OR('ΥΠΟΛΟΓΙΣΜΟΣ '!E14="",'ΥΠΟΛΟΓΙΣΜΟΣ '!E14="ΟΧΙ"),'ΥΠΟΛΟΓΙΣΜΟΣ '!L14,'ΥΠΟΛΟΓΙΣΜΟΣ '!L14-40000)</f>
        <v>0</v>
      </c>
      <c r="C21" s="29">
        <f t="shared" si="0"/>
        <v>0</v>
      </c>
    </row>
    <row r="22" spans="1:9" x14ac:dyDescent="0.25">
      <c r="A22">
        <v>9</v>
      </c>
      <c r="B22" s="29">
        <f>IF(OR('ΥΠΟΛΟΓΙΣΜΟΣ '!E15="",'ΥΠΟΛΟΓΙΣΜΟΣ '!E15="ΟΧΙ"),'ΥΠΟΛΟΓΙΣΜΟΣ '!L15,'ΥΠΟΛΟΓΙΣΜΟΣ '!L15-40000)</f>
        <v>0</v>
      </c>
      <c r="C22" s="29">
        <f t="shared" si="0"/>
        <v>0</v>
      </c>
    </row>
    <row r="23" spans="1:9" x14ac:dyDescent="0.25">
      <c r="A23">
        <v>10</v>
      </c>
      <c r="B23" s="29">
        <f>IF(OR('ΥΠΟΛΟΓΙΣΜΟΣ '!E16="",'ΥΠΟΛΟΓΙΣΜΟΣ '!E16="ΟΧΙ"),'ΥΠΟΛΟΓΙΣΜΟΣ '!L16,'ΥΠΟΛΟΓΙΣΜΟΣ '!L16-40000)</f>
        <v>0</v>
      </c>
      <c r="C23" s="29">
        <f t="shared" si="0"/>
        <v>0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ΥΠΟΛΟΓΙΣΜΟΣ </vt:lpstr>
      <vt:lpstr>ΠΙΝΑΚΕΣ </vt:lpstr>
      <vt:lpstr>'ΥΠΟΛΟΓΙΣΜΟΣ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2023-01-25T20:49:30Z</dcterms:modified>
</cp:coreProperties>
</file>