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filterPrivacy="1"/>
  <xr:revisionPtr revIDLastSave="0" documentId="13_ncr:1_{29C20B13-9F1B-4CBF-82D7-2DB27A7F680D}" xr6:coauthVersionLast="45" xr6:coauthVersionMax="45" xr10:uidLastSave="{00000000-0000-0000-0000-000000000000}"/>
  <bookViews>
    <workbookView xWindow="-120" yWindow="-120" windowWidth="29040" windowHeight="15750" xr2:uid="{00000000-000D-0000-FFFF-FFFF00000000}"/>
  </bookViews>
  <sheets>
    <sheet name="ΠΑΡΟΧΗ ΑΡ. 13" sheetId="1" r:id="rId1"/>
    <sheet name="ΠΙΝΑΚΕΣ " sheetId="4" state="hidden" r:id="rId2"/>
  </sheets>
  <definedNames>
    <definedName name="_xlnm.Print_Area" localSheetId="0">'ΠΑΡΟΧΗ ΑΡ. 13'!$A$1:$Q$30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4" l="1"/>
  <c r="H10" i="4"/>
  <c r="H9" i="4"/>
  <c r="H8" i="4"/>
  <c r="H7" i="4"/>
  <c r="G10" i="4"/>
  <c r="G9" i="4"/>
  <c r="G8" i="4"/>
  <c r="G7" i="4"/>
  <c r="G6" i="4"/>
  <c r="O8" i="1" l="1"/>
  <c r="O9" i="1"/>
  <c r="O10" i="1"/>
  <c r="O11" i="1"/>
  <c r="P11" i="1" s="1"/>
  <c r="O7" i="1"/>
  <c r="N11" i="1" l="1"/>
  <c r="B18" i="4"/>
  <c r="B17" i="4"/>
  <c r="B16" i="4"/>
  <c r="C16" i="4" s="1"/>
  <c r="M9" i="1" s="1"/>
  <c r="B15" i="4"/>
  <c r="C15" i="4" s="1"/>
  <c r="M8" i="1" s="1"/>
  <c r="F6" i="4"/>
  <c r="C14" i="4"/>
  <c r="M7" i="1" s="1"/>
  <c r="C17" i="4" l="1"/>
  <c r="M10" i="1" s="1"/>
  <c r="C18" i="4"/>
  <c r="M11" i="1" s="1"/>
  <c r="Q11" i="1" s="1"/>
  <c r="N9" i="1"/>
  <c r="P9" i="1"/>
  <c r="Q9" i="1" s="1"/>
  <c r="N10" i="1"/>
  <c r="P10" i="1"/>
  <c r="D20" i="1"/>
  <c r="D19" i="1"/>
  <c r="D18" i="1"/>
  <c r="D17" i="1"/>
  <c r="D16" i="1"/>
  <c r="Q10" i="1" l="1"/>
  <c r="N8" i="1"/>
  <c r="P7" i="1" l="1"/>
  <c r="P8" i="1"/>
  <c r="Q8" i="1" s="1"/>
  <c r="N7" i="1" l="1"/>
  <c r="Q7" i="1" s="1"/>
  <c r="Q12" i="1" s="1"/>
</calcChain>
</file>

<file path=xl/sharedStrings.xml><?xml version="1.0" encoding="utf-8"?>
<sst xmlns="http://schemas.openxmlformats.org/spreadsheetml/2006/main" count="54" uniqueCount="44">
  <si>
    <t>Πινακίδα ΙΧ</t>
  </si>
  <si>
    <t>Αριθμός Πλαισίου</t>
  </si>
  <si>
    <t>Τύπος</t>
  </si>
  <si>
    <t>Μάρκα</t>
  </si>
  <si>
    <t>Οδηγός</t>
  </si>
  <si>
    <t>Ιδιότητα Οδηγού</t>
  </si>
  <si>
    <t>Ημ/νια 1ης Κυκλοφορίας</t>
  </si>
  <si>
    <t>α/α</t>
  </si>
  <si>
    <r>
      <t>ΛΤΠΦ</t>
    </r>
    <r>
      <rPr>
        <sz val="6"/>
        <color theme="1"/>
        <rFont val="Calibri"/>
        <family val="2"/>
        <charset val="161"/>
        <scheme val="minor"/>
      </rPr>
      <t xml:space="preserve">
(Λιανική Τιμή προ Φόρων απο βεβαιωση)</t>
    </r>
  </si>
  <si>
    <t>Ημ/νία Λήξης  μίσθωσης</t>
  </si>
  <si>
    <r>
      <t xml:space="preserve">Ημ/νία Απόκτησης ή </t>
    </r>
    <r>
      <rPr>
        <sz val="11"/>
        <color rgb="FFFF0000"/>
        <rFont val="Calibri"/>
        <family val="2"/>
        <charset val="161"/>
        <scheme val="minor"/>
      </rPr>
      <t>μίσθωσης</t>
    </r>
  </si>
  <si>
    <t>Ημερομηνία Τιμολόγησης</t>
  </si>
  <si>
    <t>Παροχή σε Είδος</t>
  </si>
  <si>
    <t>Συντελεστής υπολογισμού ΛΤΠΦ</t>
  </si>
  <si>
    <t>Από</t>
  </si>
  <si>
    <t>Έως</t>
  </si>
  <si>
    <t>Συντελεστής</t>
  </si>
  <si>
    <t>Μείωση Αξίας (παλαιότητα)</t>
  </si>
  <si>
    <t>Ο   Προιστάμενος   Λογιστηρίου</t>
  </si>
  <si>
    <t>Παλαιότητα</t>
  </si>
  <si>
    <t>Μείωση Αξίας</t>
  </si>
  <si>
    <t>Λίστα Ιδιόκτητων ή Μισθωμένων Οχημάτων για υπολογισμό Παροχής σε Είδος
 (Αρθ.13 Ν.4172/2013)</t>
  </si>
  <si>
    <t>Επωνυμία Επιχείρησης</t>
  </si>
  <si>
    <t>ΑΦΜ - Δ.Ο.Υ.</t>
  </si>
  <si>
    <t>Μήνες Χρήσης 2020</t>
  </si>
  <si>
    <t>Αξία  Υπολογισμού</t>
  </si>
  <si>
    <t>ΛΤΠΦ</t>
  </si>
  <si>
    <t xml:space="preserve">ΥΠΟΛΟΓΙΣΜΟΣ </t>
  </si>
  <si>
    <t>ΧΧΧΧΧΧΧΧΧΧΧΧΧΧΧΧΧΧΧΧΧ</t>
  </si>
  <si>
    <t xml:space="preserve">ΧΧΧΧΧΧΧΧΧ </t>
  </si>
  <si>
    <t>ΧΧΧΧΧΧΧΧΧΧΧΧΧ</t>
  </si>
  <si>
    <t xml:space="preserve">ΑΡΙΘΜΟΣ ΓΕΜΗ </t>
  </si>
  <si>
    <t>Παροχή σε Είδος  2020</t>
  </si>
  <si>
    <t xml:space="preserve">Ημερομηνία Υπολογισμού </t>
  </si>
  <si>
    <t>ΧΧΧΧΧΧΧ  1</t>
  </si>
  <si>
    <t>ΧΧΧΧΧΧΧ  2</t>
  </si>
  <si>
    <t xml:space="preserve">Πρόεδρος </t>
  </si>
  <si>
    <t>Μέλος ΔΣ</t>
  </si>
  <si>
    <t>IΗΟ-1234</t>
  </si>
  <si>
    <t>ΙΗΟ-4567</t>
  </si>
  <si>
    <t>1C4RJFCM6ΒC253817</t>
  </si>
  <si>
    <t>YS3FB45Ν181100194</t>
  </si>
  <si>
    <t>ΧΧΧΧ</t>
  </si>
  <si>
    <t>ΧΧ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</si>
</sst>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;[Red]\-#,##0.00\ &quot;€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6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u/>
      <sz val="12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0"/>
      <color rgb="FF0070C0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sz val="14"/>
      <color theme="0"/>
      <name val="Calibri"/>
      <family val="2"/>
      <charset val="161"/>
      <scheme val="minor"/>
    </font>
    <font>
      <b/>
      <sz val="26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14" fontId="4" fillId="7" borderId="0" xfId="0" applyNumberFormat="1" applyFont="1" applyFill="1" applyBorder="1" applyAlignment="1" applyProtection="1">
      <alignment horizontal="center" vertical="center"/>
      <protection locked="0"/>
    </xf>
    <xf numFmtId="0" fontId="6" fillId="5" borderId="5" xfId="0" applyFont="1" applyFill="1" applyBorder="1" applyAlignment="1" applyProtection="1">
      <alignment horizontal="center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3" fontId="10" fillId="5" borderId="5" xfId="0" applyNumberFormat="1" applyFont="1" applyFill="1" applyBorder="1" applyAlignment="1" applyProtection="1">
      <alignment horizontal="center" vertical="center"/>
      <protection locked="0"/>
    </xf>
    <xf numFmtId="3" fontId="10" fillId="5" borderId="6" xfId="0" applyNumberFormat="1" applyFont="1" applyFill="1" applyBorder="1" applyAlignment="1" applyProtection="1">
      <alignment horizontal="center" vertical="center"/>
      <protection locked="0"/>
    </xf>
    <xf numFmtId="3" fontId="10" fillId="5" borderId="9" xfId="0" applyNumberFormat="1" applyFont="1" applyFill="1" applyBorder="1" applyAlignment="1" applyProtection="1">
      <alignment horizontal="center" vertical="center"/>
      <protection locked="0"/>
    </xf>
    <xf numFmtId="3" fontId="10" fillId="5" borderId="10" xfId="0" applyNumberFormat="1" applyFont="1" applyFill="1" applyBorder="1" applyAlignment="1" applyProtection="1">
      <alignment horizontal="center" vertical="center"/>
      <protection locked="0"/>
    </xf>
    <xf numFmtId="9" fontId="10" fillId="5" borderId="6" xfId="0" applyNumberFormat="1" applyFont="1" applyFill="1" applyBorder="1" applyAlignment="1" applyProtection="1">
      <alignment horizontal="center" vertical="center"/>
      <protection locked="0"/>
    </xf>
    <xf numFmtId="9" fontId="10" fillId="5" borderId="10" xfId="0" applyNumberFormat="1" applyFont="1" applyFill="1" applyBorder="1" applyAlignment="1" applyProtection="1">
      <alignment horizontal="center" vertical="center"/>
      <protection locked="0"/>
    </xf>
    <xf numFmtId="4" fontId="6" fillId="5" borderId="8" xfId="0" applyNumberFormat="1" applyFont="1" applyFill="1" applyBorder="1" applyAlignment="1" applyProtection="1">
      <alignment vertical="center" wrapText="1"/>
      <protection locked="0"/>
    </xf>
    <xf numFmtId="4" fontId="10" fillId="5" borderId="8" xfId="0" applyNumberFormat="1" applyFont="1" applyFill="1" applyBorder="1" applyAlignment="1" applyProtection="1">
      <alignment vertical="center"/>
      <protection locked="0"/>
    </xf>
    <xf numFmtId="4" fontId="10" fillId="5" borderId="12" xfId="0" applyNumberFormat="1" applyFont="1" applyFill="1" applyBorder="1" applyAlignment="1" applyProtection="1">
      <alignment vertical="center"/>
      <protection locked="0"/>
    </xf>
    <xf numFmtId="3" fontId="10" fillId="5" borderId="28" xfId="0" applyNumberFormat="1" applyFont="1" applyFill="1" applyBorder="1" applyAlignment="1" applyProtection="1">
      <alignment horizontal="center" vertical="center"/>
      <protection locked="0"/>
    </xf>
    <xf numFmtId="3" fontId="10" fillId="5" borderId="29" xfId="0" applyNumberFormat="1" applyFont="1" applyFill="1" applyBorder="1" applyAlignment="1" applyProtection="1">
      <alignment horizontal="center" vertical="center"/>
      <protection locked="0"/>
    </xf>
    <xf numFmtId="9" fontId="10" fillId="5" borderId="29" xfId="0" applyNumberFormat="1" applyFont="1" applyFill="1" applyBorder="1" applyAlignment="1" applyProtection="1">
      <alignment horizontal="center" vertical="center"/>
      <protection locked="0"/>
    </xf>
    <xf numFmtId="8" fontId="0" fillId="0" borderId="0" xfId="0" applyNumberFormat="1"/>
    <xf numFmtId="4" fontId="0" fillId="0" borderId="0" xfId="0" applyNumberFormat="1"/>
    <xf numFmtId="0" fontId="9" fillId="6" borderId="1" xfId="0" applyFont="1" applyFill="1" applyBorder="1" applyAlignment="1" applyProtection="1">
      <alignment horizontal="center" vertical="center"/>
      <protection locked="0"/>
    </xf>
    <xf numFmtId="0" fontId="9" fillId="6" borderId="2" xfId="0" applyFont="1" applyFill="1" applyBorder="1" applyAlignment="1" applyProtection="1">
      <alignment horizontal="center" vertical="center"/>
      <protection locked="0"/>
    </xf>
    <xf numFmtId="0" fontId="9" fillId="6" borderId="3" xfId="0" applyFont="1" applyFill="1" applyBorder="1" applyAlignment="1" applyProtection="1">
      <alignment horizontal="center" vertical="center"/>
      <protection locked="0"/>
    </xf>
    <xf numFmtId="0" fontId="9" fillId="6" borderId="4" xfId="0" applyFont="1" applyFill="1" applyBorder="1" applyAlignment="1" applyProtection="1">
      <alignment horizontal="center" vertical="center"/>
      <protection locked="0"/>
    </xf>
    <xf numFmtId="0" fontId="5" fillId="7" borderId="13" xfId="0" applyFont="1" applyFill="1" applyBorder="1" applyAlignment="1" applyProtection="1">
      <alignment horizontal="center" vertical="center"/>
      <protection locked="0"/>
    </xf>
    <xf numFmtId="0" fontId="4" fillId="7" borderId="0" xfId="0" applyFont="1" applyFill="1" applyBorder="1" applyAlignment="1" applyProtection="1">
      <alignment horizontal="center" vertical="center"/>
      <protection locked="0"/>
    </xf>
    <xf numFmtId="0" fontId="3" fillId="7" borderId="0" xfId="0" applyFont="1" applyFill="1" applyBorder="1" applyAlignment="1" applyProtection="1">
      <alignment horizontal="center" vertical="center"/>
      <protection locked="0"/>
    </xf>
    <xf numFmtId="8" fontId="4" fillId="7" borderId="0" xfId="0" applyNumberFormat="1" applyFont="1" applyFill="1" applyBorder="1" applyAlignment="1" applyProtection="1">
      <alignment horizontal="center" vertical="center"/>
      <protection locked="0"/>
    </xf>
    <xf numFmtId="14" fontId="16" fillId="10" borderId="18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left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12" fillId="2" borderId="24" xfId="0" applyFont="1" applyFill="1" applyBorder="1" applyAlignment="1" applyProtection="1">
      <alignment horizontal="left" vertical="center"/>
    </xf>
    <xf numFmtId="0" fontId="12" fillId="2" borderId="25" xfId="0" applyFont="1" applyFill="1" applyBorder="1" applyAlignment="1" applyProtection="1">
      <alignment horizontal="left" vertical="center"/>
    </xf>
    <xf numFmtId="0" fontId="12" fillId="2" borderId="26" xfId="0" applyFont="1" applyFill="1" applyBorder="1" applyAlignment="1" applyProtection="1">
      <alignment horizontal="left" vertical="center"/>
    </xf>
    <xf numFmtId="0" fontId="11" fillId="4" borderId="24" xfId="0" applyFont="1" applyFill="1" applyBorder="1" applyAlignment="1" applyProtection="1">
      <alignment horizontal="center" vertical="center"/>
    </xf>
    <xf numFmtId="0" fontId="11" fillId="4" borderId="25" xfId="0" applyFont="1" applyFill="1" applyBorder="1" applyAlignment="1" applyProtection="1">
      <alignment horizontal="center" vertical="center"/>
    </xf>
    <xf numFmtId="0" fontId="11" fillId="4" borderId="27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3" borderId="13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2" fillId="8" borderId="0" xfId="0" applyFont="1" applyFill="1" applyBorder="1" applyAlignment="1" applyProtection="1">
      <alignment horizontal="center" vertical="center" wrapText="1"/>
    </xf>
    <xf numFmtId="0" fontId="4" fillId="8" borderId="0" xfId="0" applyFont="1" applyFill="1" applyBorder="1" applyAlignment="1" applyProtection="1">
      <alignment horizontal="center" vertical="center" wrapText="1"/>
    </xf>
    <xf numFmtId="0" fontId="4" fillId="3" borderId="14" xfId="0" applyFont="1" applyFill="1" applyBorder="1" applyAlignment="1" applyProtection="1">
      <alignment horizontal="center" vertical="center" wrapText="1"/>
    </xf>
    <xf numFmtId="8" fontId="4" fillId="8" borderId="0" xfId="0" applyNumberFormat="1" applyFont="1" applyFill="1" applyBorder="1" applyAlignment="1" applyProtection="1">
      <alignment horizontal="center" vertical="center"/>
    </xf>
    <xf numFmtId="3" fontId="4" fillId="8" borderId="0" xfId="0" applyNumberFormat="1" applyFont="1" applyFill="1" applyBorder="1" applyAlignment="1" applyProtection="1">
      <alignment horizontal="center" vertical="center"/>
    </xf>
    <xf numFmtId="4" fontId="4" fillId="8" borderId="0" xfId="0" applyNumberFormat="1" applyFont="1" applyFill="1" applyBorder="1" applyAlignment="1" applyProtection="1">
      <alignment horizontal="center" vertical="center"/>
    </xf>
    <xf numFmtId="9" fontId="4" fillId="8" borderId="0" xfId="0" applyNumberFormat="1" applyFont="1" applyFill="1" applyBorder="1" applyAlignment="1" applyProtection="1">
      <alignment horizontal="center" vertical="center"/>
    </xf>
    <xf numFmtId="4" fontId="6" fillId="2" borderId="14" xfId="0" applyNumberFormat="1" applyFont="1" applyFill="1" applyBorder="1" applyAlignment="1" applyProtection="1">
      <alignment horizontal="center" vertical="center"/>
    </xf>
    <xf numFmtId="0" fontId="15" fillId="9" borderId="1" xfId="0" applyFont="1" applyFill="1" applyBorder="1" applyAlignment="1" applyProtection="1">
      <alignment horizontal="center" vertical="center"/>
    </xf>
    <xf numFmtId="0" fontId="15" fillId="9" borderId="2" xfId="0" applyFont="1" applyFill="1" applyBorder="1" applyAlignment="1" applyProtection="1">
      <alignment horizontal="center" vertical="center"/>
    </xf>
    <xf numFmtId="0" fontId="15" fillId="9" borderId="3" xfId="0" applyFont="1" applyFill="1" applyBorder="1" applyAlignment="1" applyProtection="1">
      <alignment horizontal="center" vertical="center"/>
    </xf>
    <xf numFmtId="0" fontId="15" fillId="9" borderId="4" xfId="0" applyFont="1" applyFill="1" applyBorder="1" applyAlignment="1" applyProtection="1">
      <alignment horizontal="center" vertical="center"/>
    </xf>
    <xf numFmtId="0" fontId="15" fillId="8" borderId="1" xfId="0" applyFont="1" applyFill="1" applyBorder="1" applyAlignment="1" applyProtection="1">
      <alignment horizontal="center" vertical="center"/>
    </xf>
    <xf numFmtId="0" fontId="15" fillId="8" borderId="2" xfId="0" applyFont="1" applyFill="1" applyBorder="1" applyAlignment="1" applyProtection="1">
      <alignment horizontal="center" vertical="center"/>
    </xf>
    <xf numFmtId="0" fontId="15" fillId="8" borderId="3" xfId="0" applyFont="1" applyFill="1" applyBorder="1" applyAlignment="1" applyProtection="1">
      <alignment horizontal="center" vertical="center"/>
    </xf>
    <xf numFmtId="0" fontId="15" fillId="8" borderId="4" xfId="0" applyFont="1" applyFill="1" applyBorder="1" applyAlignment="1" applyProtection="1">
      <alignment horizontal="center" vertical="center"/>
    </xf>
    <xf numFmtId="0" fontId="6" fillId="9" borderId="5" xfId="0" applyFont="1" applyFill="1" applyBorder="1" applyAlignment="1" applyProtection="1">
      <alignment horizontal="center" vertical="center" wrapText="1"/>
    </xf>
    <xf numFmtId="0" fontId="6" fillId="9" borderId="6" xfId="0" applyFont="1" applyFill="1" applyBorder="1" applyAlignment="1" applyProtection="1">
      <alignment horizontal="center" vertical="center" wrapText="1"/>
    </xf>
    <xf numFmtId="4" fontId="6" fillId="9" borderId="8" xfId="0" applyNumberFormat="1" applyFont="1" applyFill="1" applyBorder="1" applyAlignment="1" applyProtection="1">
      <alignment vertical="center" wrapText="1"/>
    </xf>
    <xf numFmtId="0" fontId="6" fillId="8" borderId="5" xfId="0" applyFont="1" applyFill="1" applyBorder="1" applyAlignment="1" applyProtection="1">
      <alignment horizontal="center" vertical="center" wrapText="1"/>
    </xf>
    <xf numFmtId="0" fontId="6" fillId="8" borderId="6" xfId="0" applyFont="1" applyFill="1" applyBorder="1" applyAlignment="1" applyProtection="1">
      <alignment horizontal="center" vertical="center" wrapText="1"/>
    </xf>
    <xf numFmtId="0" fontId="6" fillId="8" borderId="7" xfId="0" applyFont="1" applyFill="1" applyBorder="1" applyAlignment="1" applyProtection="1">
      <alignment horizontal="center" vertical="center" wrapText="1"/>
    </xf>
    <xf numFmtId="0" fontId="6" fillId="8" borderId="8" xfId="0" applyFont="1" applyFill="1" applyBorder="1" applyAlignment="1" applyProtection="1">
      <alignment horizontal="center" vertical="center" wrapText="1"/>
    </xf>
    <xf numFmtId="3" fontId="10" fillId="9" borderId="5" xfId="0" applyNumberFormat="1" applyFont="1" applyFill="1" applyBorder="1" applyAlignment="1" applyProtection="1">
      <alignment horizontal="center" vertical="center"/>
    </xf>
    <xf numFmtId="3" fontId="10" fillId="9" borderId="6" xfId="0" applyNumberFormat="1" applyFont="1" applyFill="1" applyBorder="1" applyAlignment="1" applyProtection="1">
      <alignment horizontal="center" vertical="center"/>
    </xf>
    <xf numFmtId="9" fontId="10" fillId="9" borderId="6" xfId="0" applyNumberFormat="1" applyFont="1" applyFill="1" applyBorder="1" applyAlignment="1" applyProtection="1">
      <alignment horizontal="center" vertical="center"/>
    </xf>
    <xf numFmtId="4" fontId="10" fillId="9" borderId="8" xfId="0" applyNumberFormat="1" applyFont="1" applyFill="1" applyBorder="1" applyAlignment="1" applyProtection="1">
      <alignment vertical="center"/>
    </xf>
    <xf numFmtId="0" fontId="14" fillId="8" borderId="5" xfId="0" applyFont="1" applyFill="1" applyBorder="1" applyAlignment="1" applyProtection="1">
      <alignment horizontal="center" vertical="center"/>
    </xf>
    <xf numFmtId="0" fontId="14" fillId="8" borderId="6" xfId="0" applyFont="1" applyFill="1" applyBorder="1" applyAlignment="1" applyProtection="1">
      <alignment horizontal="center" vertical="center"/>
    </xf>
    <xf numFmtId="9" fontId="14" fillId="8" borderId="7" xfId="0" applyNumberFormat="1" applyFont="1" applyFill="1" applyBorder="1" applyAlignment="1" applyProtection="1">
      <alignment horizontal="center" vertical="center"/>
    </xf>
    <xf numFmtId="9" fontId="14" fillId="8" borderId="8" xfId="0" applyNumberFormat="1" applyFont="1" applyFill="1" applyBorder="1" applyAlignment="1" applyProtection="1">
      <alignment horizontal="center" vertical="center"/>
    </xf>
    <xf numFmtId="0" fontId="14" fillId="8" borderId="9" xfId="0" applyFont="1" applyFill="1" applyBorder="1" applyAlignment="1" applyProtection="1">
      <alignment horizontal="center" vertical="center"/>
    </xf>
    <xf numFmtId="0" fontId="14" fillId="8" borderId="10" xfId="0" applyFont="1" applyFill="1" applyBorder="1" applyAlignment="1" applyProtection="1">
      <alignment horizontal="center" vertical="center"/>
    </xf>
    <xf numFmtId="9" fontId="14" fillId="8" borderId="11" xfId="0" applyNumberFormat="1" applyFont="1" applyFill="1" applyBorder="1" applyAlignment="1" applyProtection="1">
      <alignment horizontal="center" vertical="center"/>
    </xf>
    <xf numFmtId="9" fontId="14" fillId="8" borderId="12" xfId="0" applyNumberFormat="1" applyFont="1" applyFill="1" applyBorder="1" applyAlignment="1" applyProtection="1">
      <alignment horizontal="center" vertical="center"/>
    </xf>
    <xf numFmtId="3" fontId="10" fillId="9" borderId="28" xfId="0" applyNumberFormat="1" applyFont="1" applyFill="1" applyBorder="1" applyAlignment="1" applyProtection="1">
      <alignment horizontal="center" vertical="center"/>
    </xf>
    <xf numFmtId="3" fontId="10" fillId="9" borderId="29" xfId="0" applyNumberFormat="1" applyFont="1" applyFill="1" applyBorder="1" applyAlignment="1" applyProtection="1">
      <alignment horizontal="center" vertical="center"/>
    </xf>
    <xf numFmtId="9" fontId="10" fillId="9" borderId="29" xfId="0" applyNumberFormat="1" applyFont="1" applyFill="1" applyBorder="1" applyAlignment="1" applyProtection="1">
      <alignment horizontal="center" vertical="center"/>
    </xf>
    <xf numFmtId="4" fontId="10" fillId="9" borderId="30" xfId="0" applyNumberFormat="1" applyFont="1" applyFill="1" applyBorder="1" applyAlignment="1" applyProtection="1">
      <alignment vertical="center"/>
    </xf>
    <xf numFmtId="0" fontId="6" fillId="2" borderId="15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3" fontId="4" fillId="2" borderId="14" xfId="0" applyNumberFormat="1" applyFont="1" applyFill="1" applyBorder="1" applyAlignment="1" applyProtection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</xf>
    <xf numFmtId="0" fontId="13" fillId="7" borderId="2" xfId="0" applyFont="1" applyFill="1" applyBorder="1" applyAlignment="1" applyProtection="1">
      <alignment horizontal="center" vertical="center"/>
      <protection locked="0"/>
    </xf>
    <xf numFmtId="0" fontId="13" fillId="7" borderId="6" xfId="0" applyFont="1" applyFill="1" applyBorder="1" applyAlignment="1" applyProtection="1">
      <alignment horizontal="center" vertical="center"/>
      <protection locked="0"/>
    </xf>
    <xf numFmtId="0" fontId="13" fillId="7" borderId="7" xfId="0" applyFont="1" applyFill="1" applyBorder="1" applyAlignment="1" applyProtection="1">
      <alignment horizontal="center" vertical="center"/>
      <protection locked="0"/>
    </xf>
    <xf numFmtId="0" fontId="13" fillId="7" borderId="25" xfId="0" applyFont="1" applyFill="1" applyBorder="1" applyAlignment="1" applyProtection="1">
      <alignment horizontal="center" vertical="center"/>
      <protection locked="0"/>
    </xf>
    <xf numFmtId="0" fontId="13" fillId="7" borderId="26" xfId="0" applyFont="1" applyFill="1" applyBorder="1" applyAlignment="1" applyProtection="1">
      <alignment horizontal="center" vertical="center"/>
      <protection locked="0"/>
    </xf>
    <xf numFmtId="0" fontId="10" fillId="2" borderId="22" xfId="0" applyFont="1" applyFill="1" applyBorder="1" applyAlignment="1" applyProtection="1">
      <alignment horizontal="center" vertical="center"/>
    </xf>
    <xf numFmtId="0" fontId="10" fillId="2" borderId="23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14" xfId="0" applyFont="1" applyFill="1" applyBorder="1" applyAlignment="1" applyProtection="1">
      <alignment horizontal="center" vertical="center"/>
    </xf>
    <xf numFmtId="0" fontId="17" fillId="2" borderId="22" xfId="0" applyFont="1" applyFill="1" applyBorder="1" applyAlignment="1" applyProtection="1">
      <alignment horizontal="center" vertical="center"/>
    </xf>
    <xf numFmtId="0" fontId="17" fillId="2" borderId="23" xfId="0" applyFont="1" applyFill="1" applyBorder="1" applyAlignment="1" applyProtection="1">
      <alignment horizontal="center" vertical="center"/>
    </xf>
    <xf numFmtId="0" fontId="4" fillId="2" borderId="32" xfId="0" applyFont="1" applyFill="1" applyBorder="1" applyAlignment="1" applyProtection="1">
      <alignment horizontal="center" vertical="center"/>
    </xf>
    <xf numFmtId="0" fontId="4" fillId="2" borderId="33" xfId="0" applyFont="1" applyFill="1" applyBorder="1" applyAlignment="1" applyProtection="1">
      <alignment horizontal="center" vertical="center"/>
    </xf>
    <xf numFmtId="0" fontId="4" fillId="2" borderId="34" xfId="0" applyFont="1" applyFill="1" applyBorder="1" applyAlignment="1" applyProtection="1">
      <alignment horizontal="center" vertical="center"/>
    </xf>
    <xf numFmtId="0" fontId="4" fillId="2" borderId="35" xfId="0" applyFont="1" applyFill="1" applyBorder="1" applyAlignment="1" applyProtection="1">
      <alignment horizontal="center" vertical="center"/>
    </xf>
    <xf numFmtId="0" fontId="11" fillId="4" borderId="35" xfId="0" applyFont="1" applyFill="1" applyBorder="1" applyAlignment="1" applyProtection="1">
      <alignment horizontal="center" vertical="center"/>
    </xf>
    <xf numFmtId="0" fontId="17" fillId="2" borderId="31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0" fontId="17" fillId="2" borderId="20" xfId="0" applyFont="1" applyFill="1" applyBorder="1" applyAlignment="1" applyProtection="1">
      <alignment horizontal="center" vertical="center"/>
    </xf>
    <xf numFmtId="0" fontId="17" fillId="2" borderId="21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</xf>
    <xf numFmtId="0" fontId="12" fillId="2" borderId="16" xfId="0" applyFont="1" applyFill="1" applyBorder="1" applyAlignment="1" applyProtection="1">
      <alignment horizontal="center" vertical="center"/>
    </xf>
    <xf numFmtId="0" fontId="12" fillId="2" borderId="17" xfId="0" applyFont="1" applyFill="1" applyBorder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center" vertical="center"/>
      <protection locked="0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13" xfId="0" applyFont="1" applyFill="1" applyBorder="1" applyAlignment="1" applyProtection="1">
      <alignment horizontal="center" vertical="center"/>
    </xf>
    <xf numFmtId="0" fontId="10" fillId="2" borderId="19" xfId="0" applyFont="1" applyFill="1" applyBorder="1" applyAlignment="1" applyProtection="1">
      <alignment horizontal="center" vertical="center"/>
    </xf>
    <xf numFmtId="0" fontId="10" fillId="2" borderId="20" xfId="0" applyFont="1" applyFill="1" applyBorder="1" applyAlignment="1" applyProtection="1">
      <alignment horizontal="center" vertical="center"/>
    </xf>
    <xf numFmtId="0" fontId="10" fillId="2" borderId="21" xfId="0" applyFont="1" applyFill="1" applyBorder="1" applyAlignment="1" applyProtection="1">
      <alignment horizontal="center" vertical="center"/>
    </xf>
  </cellXfs>
  <cellStyles count="1">
    <cellStyle name="Κανονικό" xfId="0" builtinId="0"/>
  </cellStyles>
  <dxfs count="19">
    <dxf>
      <font>
        <strike val="0"/>
        <outline val="0"/>
        <shadow val="0"/>
        <vertAlign val="baseline"/>
        <name val="Calibri"/>
        <family val="2"/>
        <charset val="161"/>
        <scheme val="minor"/>
      </font>
      <numFmt numFmtId="12" formatCode="#,##0.00\ &quot;€&quot;;[Red]\-#,##0.00\ &quot;€&quot;"/>
      <fill>
        <patternFill patternType="solid">
          <fgColor indexed="64"/>
          <bgColor theme="7" tint="0.79998168889431442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indent="0" justifyLastLine="0" shrinkToFit="0" readingOrder="0"/>
      <protection locked="0" hidden="0"/>
    </dxf>
    <dxf>
      <font>
        <b/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7" tint="0.79998168889431442"/>
        </patternFill>
      </fill>
      <alignment horizontal="center" vertical="center" textRotation="0" indent="0" justifyLastLine="0" shrinkToFit="0" readingOrder="0"/>
      <protection locked="0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2"/>
        <color theme="1"/>
        <name val="Calibri"/>
        <family val="2"/>
        <charset val="161"/>
        <scheme val="min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numFmt numFmtId="13" formatCode="0%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numFmt numFmtId="4" formatCode="#,##0.0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vertAlign val="baseline"/>
        <name val="Calibri"/>
        <family val="2"/>
        <charset val="161"/>
        <scheme val="minor"/>
      </font>
      <numFmt numFmtId="3" formatCode="#,##0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61"/>
        <scheme val="minor"/>
      </font>
      <numFmt numFmtId="12" formatCode="#,##0.00\ &quot;€&quot;;[Red]\-#,##0.00\ &quot;€&quot;"/>
      <fill>
        <patternFill patternType="solid">
          <fgColor indexed="64"/>
          <bgColor theme="9" tint="0.79998168889431442"/>
        </patternFill>
      </fill>
      <alignment horizontal="center" vertical="center" textRotation="0" wrapText="0" indent="0" justifyLastLine="0" shrinkToFit="0" readingOrder="0"/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eg"/><Relationship Id="rId1" Type="http://schemas.openxmlformats.org/officeDocument/2006/relationships/hyperlink" Target="http://www.e-logistiki.gr" TargetMode="External"/><Relationship Id="rId4" Type="http://schemas.openxmlformats.org/officeDocument/2006/relationships/image" Target="../media/image3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</xdr:colOff>
      <xdr:row>0</xdr:row>
      <xdr:rowOff>38100</xdr:rowOff>
    </xdr:from>
    <xdr:to>
      <xdr:col>12</xdr:col>
      <xdr:colOff>854528</xdr:colOff>
      <xdr:row>2</xdr:row>
      <xdr:rowOff>348343</xdr:rowOff>
    </xdr:to>
    <xdr:pic>
      <xdr:nvPicPr>
        <xdr:cNvPr id="3" name="Εικόνα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29FB133-0686-4CFB-8E46-05402B1407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24457" y="38100"/>
          <a:ext cx="1828800" cy="1338943"/>
        </a:xfrm>
        <a:prstGeom prst="rect">
          <a:avLst/>
        </a:prstGeom>
      </xdr:spPr>
    </xdr:pic>
    <xdr:clientData/>
  </xdr:twoCellAnchor>
  <xdr:twoCellAnchor editAs="oneCell">
    <xdr:from>
      <xdr:col>8</xdr:col>
      <xdr:colOff>47626</xdr:colOff>
      <xdr:row>13</xdr:row>
      <xdr:rowOff>0</xdr:rowOff>
    </xdr:from>
    <xdr:to>
      <xdr:col>16</xdr:col>
      <xdr:colOff>1056966</xdr:colOff>
      <xdr:row>25</xdr:row>
      <xdr:rowOff>38100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9572EE2F-4C27-4B0B-BE97-F713B69AF6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81826" y="3914775"/>
          <a:ext cx="8915090" cy="3724275"/>
        </a:xfrm>
        <a:prstGeom prst="rect">
          <a:avLst/>
        </a:prstGeom>
      </xdr:spPr>
    </xdr:pic>
    <xdr:clientData/>
  </xdr:twoCellAnchor>
  <xdr:twoCellAnchor editAs="oneCell">
    <xdr:from>
      <xdr:col>4</xdr:col>
      <xdr:colOff>290521</xdr:colOff>
      <xdr:row>19</xdr:row>
      <xdr:rowOff>190501</xdr:rowOff>
    </xdr:from>
    <xdr:to>
      <xdr:col>7</xdr:col>
      <xdr:colOff>714374</xdr:colOff>
      <xdr:row>25</xdr:row>
      <xdr:rowOff>54732</xdr:rowOff>
    </xdr:to>
    <xdr:pic>
      <xdr:nvPicPr>
        <xdr:cNvPr id="5" name="Εικόνα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72A262E-23E1-4D6E-916C-A4C977C46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1446" y="6105526"/>
          <a:ext cx="2862253" cy="155015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6:Q12" totalsRowShown="0" headerRowDxfId="13" dataDxfId="12">
  <autoFilter ref="A6:Q12" xr:uid="{00000000-0009-0000-0100-000001000000}"/>
  <sortState xmlns:xlrd2="http://schemas.microsoft.com/office/spreadsheetml/2017/richdata2" ref="A7:Q12">
    <sortCondition ref="H6:H12"/>
  </sortState>
  <tableColumns count="17">
    <tableColumn id="1" xr3:uid="{00000000-0010-0000-0000-000001000000}" name="α/α" dataDxfId="11"/>
    <tableColumn id="2" xr3:uid="{00000000-0010-0000-0000-000002000000}" name="Πινακίδα ΙΧ" dataDxfId="10"/>
    <tableColumn id="3" xr3:uid="{00000000-0010-0000-0000-000003000000}" name="Αριθμός Πλαισίου" dataDxfId="9"/>
    <tableColumn id="4" xr3:uid="{00000000-0010-0000-0000-000004000000}" name="Μάρκα" dataDxfId="8"/>
    <tableColumn id="5" xr3:uid="{00000000-0010-0000-0000-000005000000}" name="Τύπος" dataDxfId="7"/>
    <tableColumn id="13" xr3:uid="{00000000-0010-0000-0000-00000D000000}" name="Ημερομηνία Τιμολόγησης" dataDxfId="6"/>
    <tableColumn id="6" xr3:uid="{00000000-0010-0000-0000-000006000000}" name="Ημ/νια 1ης Κυκλοφορίας" dataDxfId="5"/>
    <tableColumn id="10" xr3:uid="{00000000-0010-0000-0000-00000A000000}" name="Ημ/νία Απόκτησης ή μίσθωσης" dataDxfId="4"/>
    <tableColumn id="12" xr3:uid="{00000000-0010-0000-0000-00000C000000}" name="Ημ/νία Λήξης  μίσθωσης" dataDxfId="3"/>
    <tableColumn id="7" xr3:uid="{00000000-0010-0000-0000-000007000000}" name="Οδηγός" dataDxfId="2"/>
    <tableColumn id="8" xr3:uid="{00000000-0010-0000-0000-000008000000}" name="Ιδιότητα Οδηγού" dataDxfId="1"/>
    <tableColumn id="9" xr3:uid="{00000000-0010-0000-0000-000009000000}" name="ΛΤΠΦ_x000a_(Λιανική Τιμή προ Φόρων απο βεβαιωση)" dataDxfId="0"/>
    <tableColumn id="18" xr3:uid="{2C365C0D-C8F6-4ECD-B4D9-F03CF5D19BC0}" name="Αξία  Υπολογισμού" dataDxfId="18">
      <calculatedColumnFormula>+'ΠΙΝΑΚΕΣ '!C14</calculatedColumnFormula>
    </tableColumn>
    <tableColumn id="14" xr3:uid="{00000000-0010-0000-0000-00000E000000}" name="Μήνες Χρήσης 2020" dataDxfId="17">
      <calculatedColumnFormula>ROUND(((Table1[[#This Row],[Ημ/νία Λήξης  μίσθωσης]]-Table1[[#This Row],[Ημ/νία Απόκτησης ή μίσθωσης]])/30),0)</calculatedColumnFormula>
    </tableColumn>
    <tableColumn id="15" xr3:uid="{00000000-0010-0000-0000-00000F000000}" name="Παλαιότητα" dataDxfId="16">
      <calculatedColumnFormula>($Q$3-Table1[[#This Row],[Ημ/νια 1ης Κυκλοφορίας]])/365</calculatedColumnFormula>
    </tableColumn>
    <tableColumn id="16" xr3:uid="{00000000-0010-0000-0000-000010000000}" name="Μείωση Αξίας" dataDxfId="15">
      <calculatedColumnFormula>VLOOKUP(Table1[[#This Row],[Παλαιότητα]],$E$16:$H$19,3,TRUE)</calculatedColumnFormula>
    </tableColumn>
    <tableColumn id="11" xr3:uid="{00000000-0010-0000-0000-00000B000000}" name="Παροχή σε Είδος" dataDxfId="14">
      <calculatedColumnFormula>((Table1[[#This Row],[ΛΤΠΦ
(Λιανική Τιμή προ Φόρων απο βεβαιωση)]]*#REF!)-(Table1[[#This Row],[ΛΤΠΦ
(Λιανική Τιμή προ Φόρων απο βεβαιωση)]]*#REF!)*Table1[[#This Row],[Μείωση Αξίας]])*(Table1[[#This Row],[Μήνες Χρήσης 2020]]/12)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27"/>
  <sheetViews>
    <sheetView tabSelected="1" zoomScaleNormal="100" workbookViewId="0">
      <selection activeCell="D1" sqref="D1:K1"/>
    </sheetView>
  </sheetViews>
  <sheetFormatPr defaultColWidth="11.85546875" defaultRowHeight="15" x14ac:dyDescent="0.25"/>
  <cols>
    <col min="1" max="1" width="11" style="35" customWidth="1"/>
    <col min="2" max="2" width="10.7109375" style="35" customWidth="1"/>
    <col min="3" max="3" width="20.42578125" style="35" customWidth="1"/>
    <col min="4" max="4" width="11.7109375" style="35" customWidth="1"/>
    <col min="5" max="5" width="9.7109375" style="35" customWidth="1"/>
    <col min="6" max="6" width="13.28515625" style="35" customWidth="1"/>
    <col min="7" max="9" width="13.5703125" style="35" customWidth="1"/>
    <col min="10" max="10" width="27.140625" style="35" customWidth="1"/>
    <col min="11" max="11" width="14" style="35" customWidth="1"/>
    <col min="12" max="12" width="15.140625" style="35" customWidth="1"/>
    <col min="13" max="13" width="13.140625" style="35" customWidth="1"/>
    <col min="14" max="14" width="11.85546875" style="35"/>
    <col min="15" max="15" width="12.85546875" style="35" customWidth="1"/>
    <col min="16" max="16" width="10.85546875" style="35" customWidth="1"/>
    <col min="17" max="17" width="17.5703125" style="35" customWidth="1"/>
    <col min="18" max="16384" width="11.85546875" style="35"/>
  </cols>
  <sheetData>
    <row r="1" spans="1:17" ht="54" customHeight="1" thickTop="1" x14ac:dyDescent="0.25">
      <c r="A1" s="31" t="s">
        <v>22</v>
      </c>
      <c r="B1" s="32"/>
      <c r="C1" s="32"/>
      <c r="D1" s="90" t="s">
        <v>28</v>
      </c>
      <c r="E1" s="90"/>
      <c r="F1" s="90"/>
      <c r="G1" s="90"/>
      <c r="H1" s="90"/>
      <c r="I1" s="90"/>
      <c r="J1" s="90"/>
      <c r="K1" s="90"/>
      <c r="L1" s="101"/>
      <c r="M1" s="33"/>
      <c r="N1" s="106" t="s">
        <v>32</v>
      </c>
      <c r="O1" s="99"/>
      <c r="P1" s="99"/>
      <c r="Q1" s="100"/>
    </row>
    <row r="2" spans="1:17" ht="27" customHeight="1" thickBot="1" x14ac:dyDescent="0.3">
      <c r="A2" s="36" t="s">
        <v>23</v>
      </c>
      <c r="B2" s="37"/>
      <c r="C2" s="38"/>
      <c r="D2" s="91" t="s">
        <v>29</v>
      </c>
      <c r="E2" s="91"/>
      <c r="F2" s="91"/>
      <c r="G2" s="91"/>
      <c r="H2" s="91"/>
      <c r="I2" s="91" t="s">
        <v>30</v>
      </c>
      <c r="J2" s="91"/>
      <c r="K2" s="91"/>
      <c r="L2" s="102"/>
      <c r="M2" s="1"/>
      <c r="N2" s="107"/>
      <c r="O2" s="108"/>
      <c r="P2" s="108"/>
      <c r="Q2" s="109"/>
    </row>
    <row r="3" spans="1:17" ht="28.5" customHeight="1" thickTop="1" thickBot="1" x14ac:dyDescent="0.3">
      <c r="A3" s="36" t="s">
        <v>31</v>
      </c>
      <c r="B3" s="37"/>
      <c r="C3" s="38"/>
      <c r="D3" s="92" t="s">
        <v>29</v>
      </c>
      <c r="E3" s="93"/>
      <c r="F3" s="93"/>
      <c r="G3" s="93"/>
      <c r="H3" s="93"/>
      <c r="I3" s="93"/>
      <c r="J3" s="93"/>
      <c r="K3" s="94"/>
      <c r="L3" s="103"/>
      <c r="M3" s="104"/>
      <c r="N3" s="110" t="s">
        <v>33</v>
      </c>
      <c r="O3" s="111"/>
      <c r="P3" s="112"/>
      <c r="Q3" s="30">
        <v>44196</v>
      </c>
    </row>
    <row r="4" spans="1:17" ht="36.75" customHeight="1" thickTop="1" x14ac:dyDescent="0.25">
      <c r="A4" s="39" t="s">
        <v>21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105"/>
      <c r="O4" s="105"/>
      <c r="P4" s="105"/>
      <c r="Q4" s="41"/>
    </row>
    <row r="5" spans="1:17" ht="4.5" customHeight="1" x14ac:dyDescent="0.25">
      <c r="A5" s="4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7" ht="55.5" customHeight="1" x14ac:dyDescent="0.25">
      <c r="A6" s="43" t="s">
        <v>7</v>
      </c>
      <c r="B6" s="44" t="s">
        <v>0</v>
      </c>
      <c r="C6" s="44" t="s">
        <v>1</v>
      </c>
      <c r="D6" s="44" t="s">
        <v>3</v>
      </c>
      <c r="E6" s="44" t="s">
        <v>2</v>
      </c>
      <c r="F6" s="44" t="s">
        <v>11</v>
      </c>
      <c r="G6" s="44" t="s">
        <v>6</v>
      </c>
      <c r="H6" s="44" t="s">
        <v>10</v>
      </c>
      <c r="I6" s="44" t="s">
        <v>9</v>
      </c>
      <c r="J6" s="44" t="s">
        <v>4</v>
      </c>
      <c r="K6" s="44" t="s">
        <v>5</v>
      </c>
      <c r="L6" s="44" t="s">
        <v>8</v>
      </c>
      <c r="M6" s="45" t="s">
        <v>25</v>
      </c>
      <c r="N6" s="45" t="s">
        <v>24</v>
      </c>
      <c r="O6" s="46" t="s">
        <v>19</v>
      </c>
      <c r="P6" s="46" t="s">
        <v>20</v>
      </c>
      <c r="Q6" s="47" t="s">
        <v>12</v>
      </c>
    </row>
    <row r="7" spans="1:17" ht="15.75" x14ac:dyDescent="0.25">
      <c r="A7" s="26">
        <v>1</v>
      </c>
      <c r="B7" s="113" t="s">
        <v>38</v>
      </c>
      <c r="C7" s="113" t="s">
        <v>40</v>
      </c>
      <c r="D7" s="113" t="s">
        <v>42</v>
      </c>
      <c r="E7" s="113" t="s">
        <v>43</v>
      </c>
      <c r="F7" s="5">
        <v>42944</v>
      </c>
      <c r="G7" s="5">
        <v>41058</v>
      </c>
      <c r="H7" s="5">
        <v>43831</v>
      </c>
      <c r="I7" s="5">
        <v>44196</v>
      </c>
      <c r="J7" s="113" t="s">
        <v>34</v>
      </c>
      <c r="K7" s="113" t="s">
        <v>36</v>
      </c>
      <c r="L7" s="29">
        <v>30000</v>
      </c>
      <c r="M7" s="48">
        <f>+'ΠΙΝΑΚΕΣ '!C14</f>
        <v>5750</v>
      </c>
      <c r="N7" s="49">
        <f>ROUND(((Table1[[#This Row],[Ημ/νία Λήξης  μίσθωσης]]-Table1[[#This Row],[Ημ/νία Απόκτησης ή μίσθωσης]])/30),0)</f>
        <v>12</v>
      </c>
      <c r="O7" s="50">
        <f>IF(Table1[[#This Row],[Ημ/νια 1ης Κυκλοφορίας]]&lt;&gt;0,($Q$3-Table1[[#This Row],[Ημ/νια 1ης Κυκλοφορίας]])/365,0)</f>
        <v>8.5972602739726032</v>
      </c>
      <c r="P7" s="51">
        <f>VLOOKUP(Table1[[#This Row],[Παλαιότητα]],$E$16:$H$19,3,TRUE)</f>
        <v>0.25</v>
      </c>
      <c r="Q7" s="52">
        <f>(Table1[[#This Row],[Αξία  Υπολογισμού]]-Table1[[#This Row],[Αξία  Υπολογισμού]]*Table1[[#This Row],[Μείωση Αξίας]])*(Table1[[#This Row],[Μήνες Χρήσης 2020]]/12)</f>
        <v>4312.5</v>
      </c>
    </row>
    <row r="8" spans="1:17" ht="15.75" x14ac:dyDescent="0.25">
      <c r="A8" s="26">
        <v>2</v>
      </c>
      <c r="B8" s="113" t="s">
        <v>39</v>
      </c>
      <c r="C8" s="113" t="s">
        <v>41</v>
      </c>
      <c r="D8" s="113" t="s">
        <v>42</v>
      </c>
      <c r="E8" s="113" t="s">
        <v>43</v>
      </c>
      <c r="F8" s="5">
        <v>42944</v>
      </c>
      <c r="G8" s="5">
        <v>39401</v>
      </c>
      <c r="H8" s="5">
        <v>43831</v>
      </c>
      <c r="I8" s="5">
        <v>44123</v>
      </c>
      <c r="J8" s="113" t="s">
        <v>35</v>
      </c>
      <c r="K8" s="113" t="s">
        <v>37</v>
      </c>
      <c r="L8" s="29">
        <v>25000</v>
      </c>
      <c r="M8" s="48">
        <f>+'ΠΙΝΑΚΕΣ '!C15</f>
        <v>3900</v>
      </c>
      <c r="N8" s="49">
        <f>ROUND(((Table1[[#This Row],[Ημ/νία Λήξης  μίσθωσης]]-Table1[[#This Row],[Ημ/νία Απόκτησης ή μίσθωσης]])/30),0)</f>
        <v>10</v>
      </c>
      <c r="O8" s="50">
        <f>IF(Table1[[#This Row],[Ημ/νια 1ης Κυκλοφορίας]]&lt;&gt;0,($Q$3-Table1[[#This Row],[Ημ/νια 1ης Κυκλοφορίας]])/365,0)</f>
        <v>13.136986301369863</v>
      </c>
      <c r="P8" s="51">
        <f>VLOOKUP(Table1[[#This Row],[Παλαιότητα]],$E$16:$H$19,3,TRUE)</f>
        <v>0.5</v>
      </c>
      <c r="Q8" s="52">
        <f>(Table1[[#This Row],[Αξία  Υπολογισμού]]-Table1[[#This Row],[Αξία  Υπολογισμού]]*Table1[[#This Row],[Μείωση Αξίας]])*(Table1[[#This Row],[Μήνες Χρήσης 2020]]/12)</f>
        <v>1625</v>
      </c>
    </row>
    <row r="9" spans="1:17" ht="15.75" x14ac:dyDescent="0.25">
      <c r="A9" s="26">
        <v>3</v>
      </c>
      <c r="B9" s="27"/>
      <c r="C9" s="27"/>
      <c r="D9" s="27"/>
      <c r="E9" s="27"/>
      <c r="F9" s="5"/>
      <c r="G9" s="5"/>
      <c r="H9" s="5"/>
      <c r="I9" s="5"/>
      <c r="J9" s="28"/>
      <c r="K9" s="28"/>
      <c r="L9" s="29"/>
      <c r="M9" s="48">
        <f>+'ΠΙΝΑΚΕΣ '!C16</f>
        <v>0</v>
      </c>
      <c r="N9" s="49">
        <f>ROUND(((Table1[[#This Row],[Ημ/νία Λήξης  μίσθωσης]]-Table1[[#This Row],[Ημ/νία Απόκτησης ή μίσθωσης]])/30),0)</f>
        <v>0</v>
      </c>
      <c r="O9" s="50">
        <f>IF(Table1[[#This Row],[Ημ/νια 1ης Κυκλοφορίας]]&lt;&gt;0,($Q$3-Table1[[#This Row],[Ημ/νια 1ης Κυκλοφορίας]])/365,0)</f>
        <v>0</v>
      </c>
      <c r="P9" s="51">
        <f>VLOOKUP(Table1[[#This Row],[Παλαιότητα]],$E$16:$H$19,3,TRUE)</f>
        <v>0</v>
      </c>
      <c r="Q9" s="52">
        <f>(Table1[[#This Row],[Αξία  Υπολογισμού]]-Table1[[#This Row],[Αξία  Υπολογισμού]]*Table1[[#This Row],[Μείωση Αξίας]])*(Table1[[#This Row],[Μήνες Χρήσης 2020]]/12)</f>
        <v>0</v>
      </c>
    </row>
    <row r="10" spans="1:17" ht="15.75" x14ac:dyDescent="0.25">
      <c r="A10" s="26">
        <v>4</v>
      </c>
      <c r="B10" s="27"/>
      <c r="C10" s="27"/>
      <c r="D10" s="27"/>
      <c r="E10" s="27"/>
      <c r="F10" s="5"/>
      <c r="G10" s="5"/>
      <c r="H10" s="5"/>
      <c r="I10" s="5"/>
      <c r="J10" s="28"/>
      <c r="K10" s="28"/>
      <c r="L10" s="29"/>
      <c r="M10" s="48">
        <f>+'ΠΙΝΑΚΕΣ '!C17</f>
        <v>0</v>
      </c>
      <c r="N10" s="49">
        <f>ROUND(((Table1[[#This Row],[Ημ/νία Λήξης  μίσθωσης]]-Table1[[#This Row],[Ημ/νία Απόκτησης ή μίσθωσης]])/30),0)</f>
        <v>0</v>
      </c>
      <c r="O10" s="50">
        <f>IF(Table1[[#This Row],[Ημ/νια 1ης Κυκλοφορίας]]&lt;&gt;0,($Q$3-Table1[[#This Row],[Ημ/νια 1ης Κυκλοφορίας]])/365,0)</f>
        <v>0</v>
      </c>
      <c r="P10" s="51">
        <f>VLOOKUP(Table1[[#This Row],[Παλαιότητα]],$E$16:$H$19,3,TRUE)</f>
        <v>0</v>
      </c>
      <c r="Q10" s="52">
        <f>(Table1[[#This Row],[Αξία  Υπολογισμού]]-Table1[[#This Row],[Αξία  Υπολογισμού]]*Table1[[#This Row],[Μείωση Αξίας]])*(Table1[[#This Row],[Μήνες Χρήσης 2020]]/12)</f>
        <v>0</v>
      </c>
    </row>
    <row r="11" spans="1:17" ht="15.75" x14ac:dyDescent="0.25">
      <c r="A11" s="26">
        <v>5</v>
      </c>
      <c r="B11" s="27"/>
      <c r="C11" s="27"/>
      <c r="D11" s="27"/>
      <c r="E11" s="27"/>
      <c r="F11" s="5"/>
      <c r="G11" s="5"/>
      <c r="H11" s="5"/>
      <c r="I11" s="5"/>
      <c r="J11" s="27"/>
      <c r="K11" s="27"/>
      <c r="L11" s="29"/>
      <c r="M11" s="48">
        <f>+'ΠΙΝΑΚΕΣ '!C18</f>
        <v>0</v>
      </c>
      <c r="N11" s="49">
        <f>ROUND(((Table1[[#This Row],[Ημ/νία Λήξης  μίσθωσης]]-Table1[[#This Row],[Ημ/νία Απόκτησης ή μίσθωσης]])/30),0)</f>
        <v>0</v>
      </c>
      <c r="O11" s="50">
        <f>IF(Table1[[#This Row],[Ημ/νια 1ης Κυκλοφορίας]]&lt;&gt;0,($Q$3-Table1[[#This Row],[Ημ/νια 1ης Κυκλοφορίας]])/365,0)</f>
        <v>0</v>
      </c>
      <c r="P11" s="51">
        <f>VLOOKUP(Table1[[#This Row],[Παλαιότητα]],$E$16:$H$19,3,TRUE)</f>
        <v>0</v>
      </c>
      <c r="Q11" s="52">
        <f>(Table1[[#This Row],[Αξία  Υπολογισμού]]-Table1[[#This Row],[Αξία  Υπολογισμού]]*Table1[[#This Row],[Μείωση Αξίας]])*(Table1[[#This Row],[Μήνες Χρήσης 2020]]/12)</f>
        <v>0</v>
      </c>
    </row>
    <row r="12" spans="1:17" ht="15.75" x14ac:dyDescent="0.25">
      <c r="A12" s="26"/>
      <c r="B12" s="27"/>
      <c r="C12" s="27"/>
      <c r="D12" s="27"/>
      <c r="E12" s="27"/>
      <c r="F12" s="5"/>
      <c r="G12" s="5"/>
      <c r="H12" s="5"/>
      <c r="I12" s="5"/>
      <c r="J12" s="27"/>
      <c r="K12" s="27"/>
      <c r="L12" s="29"/>
      <c r="M12" s="48"/>
      <c r="N12" s="49"/>
      <c r="O12" s="50"/>
      <c r="P12" s="51"/>
      <c r="Q12" s="52">
        <f>+SUM(Q7:Q11)</f>
        <v>5937.5</v>
      </c>
    </row>
    <row r="13" spans="1:17" ht="7.5" customHeight="1" thickBot="1" x14ac:dyDescent="0.3">
      <c r="A13" s="4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2"/>
    </row>
    <row r="14" spans="1:17" ht="26.25" customHeight="1" thickTop="1" x14ac:dyDescent="0.25">
      <c r="A14" s="53" t="s">
        <v>13</v>
      </c>
      <c r="B14" s="54"/>
      <c r="C14" s="55"/>
      <c r="D14" s="56"/>
      <c r="E14" s="57" t="s">
        <v>17</v>
      </c>
      <c r="F14" s="58"/>
      <c r="G14" s="59"/>
      <c r="H14" s="60"/>
      <c r="I14" s="1"/>
      <c r="J14" s="1"/>
      <c r="K14" s="1"/>
      <c r="L14" s="1"/>
      <c r="M14" s="1"/>
      <c r="N14" s="1"/>
      <c r="O14" s="1"/>
      <c r="P14" s="1"/>
      <c r="Q14" s="2"/>
    </row>
    <row r="15" spans="1:17" ht="26.25" customHeight="1" x14ac:dyDescent="0.25">
      <c r="A15" s="61" t="s">
        <v>14</v>
      </c>
      <c r="B15" s="62" t="s">
        <v>15</v>
      </c>
      <c r="C15" s="62" t="s">
        <v>16</v>
      </c>
      <c r="D15" s="63"/>
      <c r="E15" s="64" t="s">
        <v>14</v>
      </c>
      <c r="F15" s="65" t="s">
        <v>15</v>
      </c>
      <c r="G15" s="66" t="s">
        <v>16</v>
      </c>
      <c r="H15" s="67"/>
      <c r="I15" s="1"/>
      <c r="J15" s="1"/>
      <c r="K15" s="1"/>
      <c r="L15" s="1"/>
      <c r="M15" s="1"/>
      <c r="N15" s="1"/>
      <c r="O15" s="1"/>
      <c r="P15" s="1"/>
      <c r="Q15" s="2"/>
    </row>
    <row r="16" spans="1:17" ht="26.25" customHeight="1" x14ac:dyDescent="0.25">
      <c r="A16" s="68">
        <v>0</v>
      </c>
      <c r="B16" s="69">
        <v>14000</v>
      </c>
      <c r="C16" s="70">
        <v>0.04</v>
      </c>
      <c r="D16" s="71">
        <f>+C16*B16</f>
        <v>560</v>
      </c>
      <c r="E16" s="72">
        <v>0</v>
      </c>
      <c r="F16" s="73">
        <v>2</v>
      </c>
      <c r="G16" s="74">
        <v>0</v>
      </c>
      <c r="H16" s="75"/>
      <c r="I16" s="1"/>
      <c r="J16" s="1"/>
      <c r="K16" s="1"/>
      <c r="L16" s="1"/>
      <c r="M16" s="1"/>
      <c r="N16" s="1"/>
      <c r="O16" s="1"/>
      <c r="P16" s="1"/>
      <c r="Q16" s="2"/>
    </row>
    <row r="17" spans="1:17" ht="26.25" customHeight="1" x14ac:dyDescent="0.25">
      <c r="A17" s="68">
        <v>14001</v>
      </c>
      <c r="B17" s="69">
        <v>17000</v>
      </c>
      <c r="C17" s="70">
        <v>0.2</v>
      </c>
      <c r="D17" s="71">
        <f>+C17*3000</f>
        <v>600</v>
      </c>
      <c r="E17" s="72">
        <v>3</v>
      </c>
      <c r="F17" s="73">
        <v>5</v>
      </c>
      <c r="G17" s="74">
        <v>0.1</v>
      </c>
      <c r="H17" s="75"/>
      <c r="I17" s="1"/>
      <c r="J17" s="1"/>
      <c r="K17" s="1"/>
      <c r="L17" s="1"/>
      <c r="M17" s="1"/>
      <c r="N17" s="1"/>
      <c r="O17" s="1"/>
      <c r="P17" s="1"/>
      <c r="Q17" s="2"/>
    </row>
    <row r="18" spans="1:17" ht="26.25" customHeight="1" x14ac:dyDescent="0.25">
      <c r="A18" s="68">
        <v>17001</v>
      </c>
      <c r="B18" s="69">
        <v>20000</v>
      </c>
      <c r="C18" s="70">
        <v>0.33</v>
      </c>
      <c r="D18" s="71">
        <f>+C18*3000</f>
        <v>990</v>
      </c>
      <c r="E18" s="72">
        <v>6</v>
      </c>
      <c r="F18" s="73">
        <v>9</v>
      </c>
      <c r="G18" s="74">
        <v>0.25</v>
      </c>
      <c r="H18" s="75"/>
      <c r="I18" s="1"/>
      <c r="J18" s="1"/>
      <c r="K18" s="1"/>
      <c r="L18" s="1"/>
      <c r="M18" s="1"/>
      <c r="N18" s="1"/>
      <c r="O18" s="1"/>
      <c r="P18" s="1"/>
      <c r="Q18" s="2"/>
    </row>
    <row r="19" spans="1:17" ht="26.25" customHeight="1" thickBot="1" x14ac:dyDescent="0.3">
      <c r="A19" s="68">
        <v>20001</v>
      </c>
      <c r="B19" s="69">
        <v>25000</v>
      </c>
      <c r="C19" s="70">
        <v>0.35</v>
      </c>
      <c r="D19" s="71">
        <f>+C19*5000</f>
        <v>1750</v>
      </c>
      <c r="E19" s="76">
        <v>10</v>
      </c>
      <c r="F19" s="77"/>
      <c r="G19" s="78">
        <v>0.5</v>
      </c>
      <c r="H19" s="79"/>
      <c r="I19" s="1"/>
      <c r="J19" s="1"/>
      <c r="K19" s="1"/>
      <c r="L19" s="1"/>
      <c r="M19" s="1"/>
      <c r="N19" s="1"/>
      <c r="O19" s="1"/>
      <c r="P19" s="1"/>
      <c r="Q19" s="2"/>
    </row>
    <row r="20" spans="1:17" ht="26.25" customHeight="1" thickTop="1" x14ac:dyDescent="0.25">
      <c r="A20" s="80">
        <v>25001</v>
      </c>
      <c r="B20" s="81">
        <v>30000</v>
      </c>
      <c r="C20" s="82">
        <v>0.37</v>
      </c>
      <c r="D20" s="83">
        <f>+C20*5000</f>
        <v>1850</v>
      </c>
      <c r="E20" s="114"/>
      <c r="F20" s="95"/>
      <c r="G20" s="95"/>
      <c r="H20" s="96"/>
      <c r="I20" s="1"/>
      <c r="J20" s="1"/>
      <c r="K20" s="1"/>
      <c r="L20" s="1"/>
      <c r="M20" s="1"/>
      <c r="N20" s="1"/>
      <c r="O20" s="1"/>
      <c r="P20" s="1"/>
      <c r="Q20" s="2"/>
    </row>
    <row r="21" spans="1:17" ht="26.25" customHeight="1" thickBot="1" x14ac:dyDescent="0.3">
      <c r="A21" s="80">
        <v>30001</v>
      </c>
      <c r="B21" s="81"/>
      <c r="C21" s="82">
        <v>0.2</v>
      </c>
      <c r="D21" s="83"/>
      <c r="E21" s="115"/>
      <c r="F21" s="97"/>
      <c r="G21" s="97"/>
      <c r="H21" s="98"/>
      <c r="I21" s="1"/>
      <c r="J21" s="1"/>
      <c r="K21" s="1"/>
      <c r="L21" s="1"/>
      <c r="M21" s="1"/>
      <c r="N21" s="1"/>
      <c r="O21" s="1"/>
      <c r="P21" s="1"/>
      <c r="Q21" s="2"/>
    </row>
    <row r="22" spans="1:17" ht="26.25" customHeight="1" thickTop="1" thickBot="1" x14ac:dyDescent="0.3">
      <c r="A22" s="84" t="s">
        <v>18</v>
      </c>
      <c r="B22" s="85"/>
      <c r="C22" s="85"/>
      <c r="D22" s="86"/>
      <c r="E22" s="115"/>
      <c r="F22" s="97"/>
      <c r="G22" s="97"/>
      <c r="H22" s="98"/>
      <c r="I22" s="1"/>
      <c r="J22" s="1"/>
      <c r="K22" s="1"/>
      <c r="L22" s="1"/>
      <c r="M22" s="1"/>
      <c r="N22" s="1"/>
      <c r="O22" s="1"/>
      <c r="P22" s="1"/>
      <c r="Q22" s="2"/>
    </row>
    <row r="23" spans="1:17" ht="18" customHeight="1" thickTop="1" x14ac:dyDescent="0.25">
      <c r="A23" s="87"/>
      <c r="B23" s="33"/>
      <c r="C23" s="33"/>
      <c r="D23" s="34"/>
      <c r="E23" s="115"/>
      <c r="F23" s="97"/>
      <c r="G23" s="97"/>
      <c r="H23" s="98"/>
      <c r="I23" s="1"/>
      <c r="J23" s="1"/>
      <c r="K23" s="1"/>
      <c r="L23" s="1"/>
      <c r="M23" s="1"/>
      <c r="N23" s="1"/>
      <c r="O23" s="1"/>
      <c r="P23" s="1"/>
      <c r="Q23" s="2"/>
    </row>
    <row r="24" spans="1:17" ht="18" customHeight="1" x14ac:dyDescent="0.25">
      <c r="A24" s="42"/>
      <c r="B24" s="1"/>
      <c r="C24" s="1"/>
      <c r="D24" s="88"/>
      <c r="E24" s="115"/>
      <c r="F24" s="97"/>
      <c r="G24" s="97"/>
      <c r="H24" s="98"/>
      <c r="I24" s="1"/>
      <c r="J24" s="1"/>
      <c r="K24" s="1"/>
      <c r="L24" s="1"/>
      <c r="M24" s="1"/>
      <c r="N24" s="1"/>
      <c r="O24" s="1"/>
      <c r="P24" s="1"/>
      <c r="Q24" s="2"/>
    </row>
    <row r="25" spans="1:17" ht="18" customHeight="1" x14ac:dyDescent="0.25">
      <c r="A25" s="42"/>
      <c r="B25" s="1"/>
      <c r="C25" s="1"/>
      <c r="D25" s="2"/>
      <c r="E25" s="115"/>
      <c r="F25" s="97"/>
      <c r="G25" s="97"/>
      <c r="H25" s="98"/>
      <c r="I25" s="1"/>
      <c r="J25" s="1"/>
      <c r="K25" s="1"/>
      <c r="L25" s="1"/>
      <c r="M25" s="1"/>
      <c r="N25" s="1"/>
      <c r="O25" s="1"/>
      <c r="P25" s="1"/>
      <c r="Q25" s="2"/>
    </row>
    <row r="26" spans="1:17" ht="18" customHeight="1" thickBot="1" x14ac:dyDescent="0.3">
      <c r="A26" s="89"/>
      <c r="B26" s="3"/>
      <c r="C26" s="3"/>
      <c r="D26" s="4"/>
      <c r="E26" s="116"/>
      <c r="F26" s="117"/>
      <c r="G26" s="117"/>
      <c r="H26" s="118"/>
      <c r="I26" s="3"/>
      <c r="J26" s="3"/>
      <c r="K26" s="3"/>
      <c r="L26" s="3"/>
      <c r="M26" s="3"/>
      <c r="N26" s="3"/>
      <c r="O26" s="3"/>
      <c r="P26" s="3"/>
      <c r="Q26" s="4"/>
    </row>
    <row r="27" spans="1:17" ht="15.75" thickTop="1" x14ac:dyDescent="0.25"/>
  </sheetData>
  <sheetProtection algorithmName="SHA-512" hashValue="Vt1RowIHgGimXtc4wTnudmKynjl+oHJoqSynV+fU0O37sO3b7LntuT6uz3kfZP7KvgLUwvE5hfc1QbPI5DaOgg==" saltValue="0s4nNs8ScKsDDdonOXiryQ==" spinCount="100000" sheet="1" selectLockedCells="1"/>
  <mergeCells count="19">
    <mergeCell ref="A3:C3"/>
    <mergeCell ref="D3:K3"/>
    <mergeCell ref="N1:Q2"/>
    <mergeCell ref="N3:P3"/>
    <mergeCell ref="A1:C1"/>
    <mergeCell ref="D1:K1"/>
    <mergeCell ref="A2:C2"/>
    <mergeCell ref="D2:H2"/>
    <mergeCell ref="I2:K2"/>
    <mergeCell ref="G18:H18"/>
    <mergeCell ref="A4:Q4"/>
    <mergeCell ref="A14:D14"/>
    <mergeCell ref="A22:D22"/>
    <mergeCell ref="G19:H19"/>
    <mergeCell ref="E14:H14"/>
    <mergeCell ref="G15:H15"/>
    <mergeCell ref="G16:H16"/>
    <mergeCell ref="G17:H17"/>
    <mergeCell ref="E20:H26"/>
  </mergeCells>
  <pageMargins left="0.11811023622047245" right="0.11811023622047245" top="0.74803149606299213" bottom="0.74803149606299213" header="0.31496062992125984" footer="0.31496062992125984"/>
  <pageSetup paperSize="9" scale="60" orientation="landscape" r:id="rId1"/>
  <ignoredErrors>
    <ignoredError sqref="M7:N8 M11:N11 M10:N10 M9:N9 P9 P7:P8 P10:P11 D16:D21" unlockedFormula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D0D57B-FAE1-4CA1-82CC-D6C6795C6951}">
  <dimension ref="A3:H18"/>
  <sheetViews>
    <sheetView workbookViewId="0">
      <selection activeCell="E14" sqref="E14"/>
    </sheetView>
  </sheetViews>
  <sheetFormatPr defaultRowHeight="15" x14ac:dyDescent="0.25"/>
  <cols>
    <col min="2" max="2" width="10.5703125" bestFit="1" customWidth="1"/>
    <col min="3" max="3" width="14.5703125" bestFit="1" customWidth="1"/>
    <col min="5" max="5" width="15.140625" customWidth="1"/>
    <col min="6" max="6" width="10.140625" bestFit="1" customWidth="1"/>
  </cols>
  <sheetData>
    <row r="3" spans="1:8" ht="15.75" thickBot="1" x14ac:dyDescent="0.3"/>
    <row r="4" spans="1:8" ht="16.5" thickTop="1" x14ac:dyDescent="0.25">
      <c r="B4" s="22" t="s">
        <v>13</v>
      </c>
      <c r="C4" s="23"/>
      <c r="D4" s="24"/>
      <c r="E4" s="24"/>
      <c r="F4" s="25"/>
    </row>
    <row r="5" spans="1:8" ht="15.75" x14ac:dyDescent="0.25">
      <c r="B5" s="6" t="s">
        <v>14</v>
      </c>
      <c r="C5" s="7" t="s">
        <v>15</v>
      </c>
      <c r="D5" s="7"/>
      <c r="E5" s="7" t="s">
        <v>16</v>
      </c>
      <c r="F5" s="14"/>
    </row>
    <row r="6" spans="1:8" ht="15.75" x14ac:dyDescent="0.25">
      <c r="B6" s="8">
        <v>0</v>
      </c>
      <c r="C6" s="9">
        <v>14000</v>
      </c>
      <c r="D6" s="9">
        <v>0</v>
      </c>
      <c r="E6" s="12">
        <v>0.04</v>
      </c>
      <c r="F6" s="15">
        <f>+E6*D6</f>
        <v>0</v>
      </c>
      <c r="G6" s="21">
        <f>+C6*E6</f>
        <v>560</v>
      </c>
    </row>
    <row r="7" spans="1:8" ht="15.75" x14ac:dyDescent="0.25">
      <c r="B7" s="8">
        <v>14001</v>
      </c>
      <c r="C7" s="9">
        <v>17000</v>
      </c>
      <c r="D7" s="9">
        <v>14000</v>
      </c>
      <c r="E7" s="12">
        <v>0.2</v>
      </c>
      <c r="F7" s="15">
        <v>560</v>
      </c>
      <c r="G7" s="21">
        <f>+E7*3000</f>
        <v>600</v>
      </c>
      <c r="H7" s="21">
        <f>+G7+G6</f>
        <v>1160</v>
      </c>
    </row>
    <row r="8" spans="1:8" ht="15.75" x14ac:dyDescent="0.25">
      <c r="B8" s="8">
        <v>17001</v>
      </c>
      <c r="C8" s="9">
        <v>20000</v>
      </c>
      <c r="D8" s="9">
        <v>17000</v>
      </c>
      <c r="E8" s="12">
        <v>0.33</v>
      </c>
      <c r="F8" s="15">
        <v>1160</v>
      </c>
      <c r="G8" s="21">
        <f>+E8*3000</f>
        <v>990</v>
      </c>
      <c r="H8" s="21">
        <f>+G8+H7</f>
        <v>2150</v>
      </c>
    </row>
    <row r="9" spans="1:8" ht="15.75" x14ac:dyDescent="0.25">
      <c r="B9" s="8">
        <v>20001</v>
      </c>
      <c r="C9" s="9">
        <v>25000</v>
      </c>
      <c r="D9" s="9">
        <v>20000</v>
      </c>
      <c r="E9" s="12">
        <v>0.35</v>
      </c>
      <c r="F9" s="15">
        <v>2150</v>
      </c>
      <c r="G9" s="21">
        <f>+E9*5000</f>
        <v>1750</v>
      </c>
      <c r="H9" s="21">
        <f>+G9+H8</f>
        <v>3900</v>
      </c>
    </row>
    <row r="10" spans="1:8" ht="15.75" x14ac:dyDescent="0.25">
      <c r="B10" s="17">
        <v>25001</v>
      </c>
      <c r="C10" s="18">
        <v>30000</v>
      </c>
      <c r="D10" s="18">
        <v>25000</v>
      </c>
      <c r="E10" s="19">
        <v>0.37</v>
      </c>
      <c r="F10" s="15">
        <v>3900</v>
      </c>
      <c r="G10" s="21">
        <f>+E10*5000</f>
        <v>1850</v>
      </c>
      <c r="H10" s="21">
        <f>+G10+H9</f>
        <v>5750</v>
      </c>
    </row>
    <row r="11" spans="1:8" ht="16.5" thickBot="1" x14ac:dyDescent="0.3">
      <c r="B11" s="10">
        <v>30001</v>
      </c>
      <c r="C11" s="11"/>
      <c r="D11" s="11">
        <v>30000</v>
      </c>
      <c r="E11" s="13">
        <v>0.2</v>
      </c>
      <c r="F11" s="16">
        <v>5750</v>
      </c>
      <c r="G11" s="21"/>
    </row>
    <row r="12" spans="1:8" ht="15.75" thickTop="1" x14ac:dyDescent="0.25"/>
    <row r="13" spans="1:8" x14ac:dyDescent="0.25">
      <c r="B13" t="s">
        <v>26</v>
      </c>
      <c r="C13" t="s">
        <v>27</v>
      </c>
    </row>
    <row r="14" spans="1:8" x14ac:dyDescent="0.25">
      <c r="A14">
        <v>1</v>
      </c>
      <c r="B14" s="20">
        <f>+'ΠΑΡΟΧΗ ΑΡ. 13'!L7</f>
        <v>30000</v>
      </c>
      <c r="C14" s="20">
        <f>+ROUND(VLOOKUP(B14,$D$6:$F$11,3,TRUE)+VLOOKUP(B14,$D$6:$F$11,2,TRUE)*(B14-VLOOKUP(B14,$D$6:$F$11,1,TRUE)),2)</f>
        <v>5750</v>
      </c>
    </row>
    <row r="15" spans="1:8" x14ac:dyDescent="0.25">
      <c r="A15">
        <v>2</v>
      </c>
      <c r="B15" s="20">
        <f>+'ΠΑΡΟΧΗ ΑΡ. 13'!L8</f>
        <v>25000</v>
      </c>
      <c r="C15" s="20">
        <f>+ROUND(VLOOKUP(B15,$D$6:$F$11,3,TRUE)+VLOOKUP(B15,$D$6:$F$11,2,TRUE)*(B15-VLOOKUP(B15,$D$6:$F$11,1,TRUE)),2)</f>
        <v>3900</v>
      </c>
    </row>
    <row r="16" spans="1:8" x14ac:dyDescent="0.25">
      <c r="A16">
        <v>3</v>
      </c>
      <c r="B16" s="20">
        <f>+'ΠΑΡΟΧΗ ΑΡ. 13'!L9</f>
        <v>0</v>
      </c>
      <c r="C16" s="20">
        <f>+ROUND(VLOOKUP(B16,$D$6:$F$11,3,TRUE)+VLOOKUP(B16,$D$6:$F$11,2,TRUE)*(B16-VLOOKUP(B16,$D$6:$F$11,1,TRUE)),2)</f>
        <v>0</v>
      </c>
    </row>
    <row r="17" spans="1:3" x14ac:dyDescent="0.25">
      <c r="A17">
        <v>4</v>
      </c>
      <c r="B17" s="20">
        <f>+'ΠΑΡΟΧΗ ΑΡ. 13'!L10</f>
        <v>0</v>
      </c>
      <c r="C17" s="20">
        <f>+ROUND(VLOOKUP(B17,$D$6:$F$11,3,TRUE)+VLOOKUP(B17,$D$6:$F$11,2,TRUE)*(B17-VLOOKUP(B17,$D$6:$F$11,1,TRUE)),2)</f>
        <v>0</v>
      </c>
    </row>
    <row r="18" spans="1:3" x14ac:dyDescent="0.25">
      <c r="A18">
        <v>5</v>
      </c>
      <c r="B18" s="20">
        <f>+'ΠΑΡΟΧΗ ΑΡ. 13'!L11</f>
        <v>0</v>
      </c>
      <c r="C18" s="20">
        <f>+ROUND(VLOOKUP(B18,$D$6:$F$11,3,TRUE)+VLOOKUP(B18,$D$6:$F$11,2,TRUE)*(B18-VLOOKUP(B18,$D$6:$F$11,1,TRUE)),2)</f>
        <v>0</v>
      </c>
    </row>
  </sheetData>
  <mergeCells count="1">
    <mergeCell ref="B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ΠΑΡΟΧΗ ΑΡ. 13</vt:lpstr>
      <vt:lpstr>ΠΙΝΑΚΕΣ </vt:lpstr>
      <vt:lpstr>'ΠΑΡΟΧΗ ΑΡ. 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2021-01-04T18:16:20Z</dcterms:modified>
</cp:coreProperties>
</file>